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555" activeTab="0"/>
  </bookViews>
  <sheets>
    <sheet name="Табл.4" sheetId="1" r:id="rId1"/>
    <sheet name="Лист2" sheetId="2" r:id="rId2"/>
    <sheet name="Лист3" sheetId="3" r:id="rId3"/>
  </sheets>
  <definedNames>
    <definedName name="_xlnm.Print_Titles" localSheetId="0">'Табл.4'!$5:$7</definedName>
  </definedNames>
  <calcPr fullCalcOnLoad="1"/>
</workbook>
</file>

<file path=xl/sharedStrings.xml><?xml version="1.0" encoding="utf-8"?>
<sst xmlns="http://schemas.openxmlformats.org/spreadsheetml/2006/main" count="326" uniqueCount="83">
  <si>
    <t>Статус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</si>
  <si>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</si>
  <si>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</t>
  </si>
  <si>
    <t>ГРБС</t>
  </si>
  <si>
    <t>РЗ,ПР</t>
  </si>
  <si>
    <t>КП</t>
  </si>
  <si>
    <t>ЦС</t>
  </si>
  <si>
    <t>ВР</t>
  </si>
  <si>
    <t>Расходы по годам (тыс. руб.)</t>
  </si>
  <si>
    <t>Код подпр</t>
  </si>
  <si>
    <t>Таблица 4</t>
  </si>
  <si>
    <t>Муниципальная программа</t>
  </si>
  <si>
    <t>Развитие образования и реализация молодежной политике городского округа "Город Йошкар-Ола"</t>
  </si>
  <si>
    <t>Всего</t>
  </si>
  <si>
    <t>Организация и проведение детских конкурсов разной направленности (спортивно-оздоровительных, вокально-хореографические, художественно-эстетические и др.)</t>
  </si>
  <si>
    <t>«Развитие общего образования в городском округе «Город Йошкар-Ола»</t>
  </si>
  <si>
    <t>Обеспечение деятельности муниципальных общеобразовательных учреждений городского округа «Город Йошкар-Ола»</t>
  </si>
  <si>
    <t>Развитие общего образования в городском округе «Город Йошкар-Ола»</t>
  </si>
  <si>
    <t xml:space="preserve">Организация и проведение городских конкурсов профессионального мастерства, общественно-педагогических акций, издание методических сборников по обобщению лучшего педагогического опыта </t>
  </si>
  <si>
    <t>Совершенствование организации питания в муниципальных общеобразовательных учреждениях городского округа «Город Йошкар-Ола»</t>
  </si>
  <si>
    <t>Организация отдыха и занятости детей и подростков в городском округе «Город Йошкар-Ола»</t>
  </si>
  <si>
    <t>Подпрограмма 1</t>
  </si>
  <si>
    <t>01</t>
  </si>
  <si>
    <t>0701</t>
  </si>
  <si>
    <t>Подпрограмма 2.</t>
  </si>
  <si>
    <t>всего</t>
  </si>
  <si>
    <t>0702</t>
  </si>
  <si>
    <t>2</t>
  </si>
  <si>
    <t>Подпрограмма «Развитие дополнительного образования и воспитательной системы в городском округе «Город Йошкар-Ола»</t>
  </si>
  <si>
    <t>Подпрограмма 3</t>
  </si>
  <si>
    <t>Обеспечение деятельности муниципальных образовательных учреждений дополнительного образования детей городского округа «Город Йошкар-Ола»</t>
  </si>
  <si>
    <t>Подпрограмма 4</t>
  </si>
  <si>
    <t>«Реализация молодежной политики в городском округе "Город Йошкар-Ола"</t>
  </si>
  <si>
    <t>0707</t>
  </si>
  <si>
    <t>Профориентация. Вовлечение молодежи в предпринимательскую деятельность</t>
  </si>
  <si>
    <t>Основное мероприятие 1.1</t>
  </si>
  <si>
    <t>Основное мероприятие 1.2</t>
  </si>
  <si>
    <t>Развитие дошкольного образования  городского округа «Город Йошкар-Ола»</t>
  </si>
  <si>
    <t>Обеспечение деятельности дошкольных образовательных учреждений городского округа «Город Йошкар-Ола»</t>
  </si>
  <si>
    <t>Основное мероприятие 2.1</t>
  </si>
  <si>
    <t>Основное мероприятие 2.2</t>
  </si>
  <si>
    <t xml:space="preserve"> Основное мероприятие 2.3</t>
  </si>
  <si>
    <t xml:space="preserve"> Основное мероприятие 2.4</t>
  </si>
  <si>
    <t>Основное мероприятие 3.1</t>
  </si>
  <si>
    <t>Основное мероприятие 4.1</t>
  </si>
  <si>
    <t>Основное мероприятие 4.3</t>
  </si>
  <si>
    <t>Основоное мероприятие 3.2</t>
  </si>
  <si>
    <t>Развитие дополнительного образования в городском округе «Город Йошкар-Ола»</t>
  </si>
  <si>
    <t>Основное мероприятие 3.3</t>
  </si>
  <si>
    <t>Развитие воспитательной системы в городском округе «Город Йошкар-Ола»</t>
  </si>
  <si>
    <t>Основное мероприятие  4.4</t>
  </si>
  <si>
    <t>Работа с талантливой молодежью. Поддержка молодежных общественных организаций и объединений</t>
  </si>
  <si>
    <t>Подпрограмма «Обеспечение жильем молодых семей города Йошкар-Олы на 2014-2015 годы»</t>
  </si>
  <si>
    <t>Основное мероприятие 5.2</t>
  </si>
  <si>
    <t xml:space="preserve"> Предоставление молодым семьям социальных выплат на приобретение (строительство  жилья) </t>
  </si>
  <si>
    <t xml:space="preserve">Предоставление дополнительной  социальной выплаты при рождении (усыновлении)  одного ребенка </t>
  </si>
  <si>
    <t>Подпрограмма 6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</si>
  <si>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</si>
  <si>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6.1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</si>
  <si>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</si>
  <si>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Основное мероприятие 6.2</t>
  </si>
  <si>
    <t>0709</t>
  </si>
  <si>
    <t>0104</t>
  </si>
  <si>
    <t>Организация и проведениемуниципального этапа Всероссийской олимпиады школьников</t>
  </si>
  <si>
    <t>1003</t>
  </si>
  <si>
    <t>Основное мероприятие 5.1</t>
  </si>
  <si>
    <t>всего
УО
МОУ ДОД</t>
  </si>
  <si>
    <t>Подпрограмма 5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</si>
  <si>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учреждений, расположенных на территории городского округа «Город Йошкар-Ола»; по организации и обеспечению оздоровления и отдыха детей в организациях отдыха детей и их оздоровления, а также управления в сфере образования</t>
  </si>
  <si>
    <t>«Развитие дошкольного образования в городском округе "Город Йошкар-Ола"</t>
  </si>
  <si>
    <t xml:space="preserve">
УО 
</t>
  </si>
  <si>
    <t xml:space="preserve">УО 
МДОУ
</t>
  </si>
  <si>
    <t>УО</t>
  </si>
  <si>
    <t xml:space="preserve">УО 
</t>
  </si>
  <si>
    <t xml:space="preserve">УО 
МОУ
</t>
  </si>
  <si>
    <t>УО
МОУ</t>
  </si>
  <si>
    <t>МОУ</t>
  </si>
  <si>
    <t>УО
МОУ ДОД</t>
  </si>
  <si>
    <t>Ресурсное обеспечение реализации Программы за счет средств бюджета 
городского округа "Город Йошкар-Ола"</t>
  </si>
  <si>
    <t>Основное мероприятие 3.4</t>
  </si>
  <si>
    <t>Профилактика асоциального поведения, наркомании, алкоголизма, табакокурения среди несовершеннолетних</t>
  </si>
  <si>
    <t xml:space="preserve"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 </t>
  </si>
  <si>
    <t>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</si>
</sst>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49" fontId="1" fillId="0" borderId="10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0" fontId="7" fillId="0" borderId="16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1" fillId="0" borderId="18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9" fontId="1" fillId="0" borderId="11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1" fontId="1" fillId="0" borderId="11" xfId="0" applyNumberFormat="1" applyFont="1" applyBorder="1" applyAlignment="1">
      <alignment horizontal="right" vertical="top"/>
    </xf>
    <xf numFmtId="1" fontId="1" fillId="0" borderId="15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right" wrapText="1"/>
    </xf>
    <xf numFmtId="164" fontId="1" fillId="0" borderId="16" xfId="0" applyNumberFormat="1" applyFont="1" applyBorder="1" applyAlignment="1">
      <alignment horizontal="right" wrapText="1"/>
    </xf>
    <xf numFmtId="164" fontId="1" fillId="0" borderId="15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="75" zoomScaleNormal="75" zoomScalePageLayoutView="75" workbookViewId="0" topLeftCell="A126">
      <selection activeCell="B139" sqref="B139"/>
    </sheetView>
  </sheetViews>
  <sheetFormatPr defaultColWidth="9.140625" defaultRowHeight="15"/>
  <cols>
    <col min="1" max="1" width="17.8515625" style="0" customWidth="1"/>
    <col min="2" max="2" width="41.28125" style="0" customWidth="1"/>
    <col min="3" max="3" width="10.00390625" style="0" customWidth="1"/>
    <col min="4" max="4" width="6.8515625" style="0" customWidth="1"/>
    <col min="5" max="5" width="8.00390625" style="0" customWidth="1"/>
    <col min="6" max="6" width="5.8515625" style="0" customWidth="1"/>
    <col min="7" max="7" width="6.7109375" style="0" customWidth="1"/>
    <col min="9" max="9" width="7.7109375" style="0" customWidth="1"/>
    <col min="10" max="10" width="12.00390625" style="0" customWidth="1"/>
    <col min="11" max="11" width="12.8515625" style="0" customWidth="1"/>
    <col min="12" max="12" width="12.7109375" style="0" customWidth="1"/>
    <col min="13" max="13" width="10.8515625" style="0" customWidth="1"/>
    <col min="14" max="14" width="11.8515625" style="0" customWidth="1"/>
  </cols>
  <sheetData>
    <row r="1" spans="10:14" ht="15">
      <c r="J1" s="128" t="s">
        <v>10</v>
      </c>
      <c r="K1" s="129"/>
      <c r="L1" s="129"/>
      <c r="M1" s="129"/>
      <c r="N1" s="129"/>
    </row>
    <row r="3" spans="1:14" ht="35.25" customHeight="1">
      <c r="A3" s="130" t="s">
        <v>78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5" spans="1:14" ht="15.75">
      <c r="A5" s="103" t="s">
        <v>0</v>
      </c>
      <c r="B5" s="93" t="s">
        <v>1</v>
      </c>
      <c r="C5" s="93" t="s">
        <v>2</v>
      </c>
      <c r="D5" s="93" t="s">
        <v>3</v>
      </c>
      <c r="E5" s="93" t="s">
        <v>4</v>
      </c>
      <c r="F5" s="93" t="s">
        <v>5</v>
      </c>
      <c r="G5" s="93" t="s">
        <v>9</v>
      </c>
      <c r="H5" s="93" t="s">
        <v>6</v>
      </c>
      <c r="I5" s="93" t="s">
        <v>7</v>
      </c>
      <c r="J5" s="92" t="s">
        <v>8</v>
      </c>
      <c r="K5" s="92"/>
      <c r="L5" s="92"/>
      <c r="M5" s="92"/>
      <c r="N5" s="92"/>
    </row>
    <row r="6" spans="1:14" ht="54.75" customHeight="1">
      <c r="A6" s="103"/>
      <c r="B6" s="93"/>
      <c r="C6" s="93"/>
      <c r="D6" s="93"/>
      <c r="E6" s="93"/>
      <c r="F6" s="93"/>
      <c r="G6" s="93"/>
      <c r="H6" s="93"/>
      <c r="I6" s="93"/>
      <c r="J6" s="12">
        <v>2014</v>
      </c>
      <c r="K6" s="12">
        <v>2015</v>
      </c>
      <c r="L6" s="12">
        <v>2016</v>
      </c>
      <c r="M6" s="43">
        <v>2017</v>
      </c>
      <c r="N6" s="43">
        <v>2018</v>
      </c>
    </row>
    <row r="7" spans="1:14" ht="14.25" customHeight="1">
      <c r="A7" s="42">
        <v>1</v>
      </c>
      <c r="B7" s="16">
        <v>2</v>
      </c>
      <c r="C7" s="2">
        <v>3</v>
      </c>
      <c r="D7" s="104">
        <v>4</v>
      </c>
      <c r="E7" s="105"/>
      <c r="F7" s="105"/>
      <c r="G7" s="105"/>
      <c r="H7" s="105"/>
      <c r="I7" s="106"/>
      <c r="J7" s="16">
        <v>5</v>
      </c>
      <c r="K7" s="16">
        <v>6</v>
      </c>
      <c r="L7" s="16">
        <v>7</v>
      </c>
      <c r="M7" s="1">
        <v>8</v>
      </c>
      <c r="N7" s="1">
        <v>9</v>
      </c>
    </row>
    <row r="8" spans="1:14" ht="52.5" customHeight="1">
      <c r="A8" s="14" t="s">
        <v>11</v>
      </c>
      <c r="B8" s="50" t="s">
        <v>12</v>
      </c>
      <c r="C8" s="12" t="s">
        <v>13</v>
      </c>
      <c r="D8" s="7"/>
      <c r="E8" s="7"/>
      <c r="F8" s="7"/>
      <c r="G8" s="7"/>
      <c r="H8" s="7"/>
      <c r="I8" s="7"/>
      <c r="J8" s="17">
        <f>J9+J33+J74+J99+J106+J113</f>
        <v>1423283</v>
      </c>
      <c r="K8" s="17">
        <f>K9+K33+K74+K99+K106+K113</f>
        <v>1419301</v>
      </c>
      <c r="L8" s="17">
        <f>L9+L33+L74+L99+L106+L113</f>
        <v>1546546</v>
      </c>
      <c r="M8" s="45">
        <v>1546546</v>
      </c>
      <c r="N8" s="45">
        <v>1546546</v>
      </c>
    </row>
    <row r="9" spans="1:14" ht="15.75">
      <c r="A9" s="94" t="s">
        <v>21</v>
      </c>
      <c r="B9" s="96" t="s">
        <v>69</v>
      </c>
      <c r="C9" s="94" t="s">
        <v>70</v>
      </c>
      <c r="D9" s="18"/>
      <c r="E9" s="19"/>
      <c r="F9" s="19"/>
      <c r="G9" s="19"/>
      <c r="H9" s="19"/>
      <c r="I9" s="19"/>
      <c r="J9" s="19">
        <f>J10+J11+J12+J13+J14+J15+J16+J17+J18+J19+J20</f>
        <v>642169</v>
      </c>
      <c r="K9" s="19">
        <f>K10+K11+K12+K13+K14+K15+K16+K17+K18+K19+K20</f>
        <v>642169</v>
      </c>
      <c r="L9" s="19">
        <f>L10+L11+L12+L13+L14+L15+L16+L17+L18+L19+L20</f>
        <v>706262</v>
      </c>
      <c r="M9" s="29">
        <v>706262</v>
      </c>
      <c r="N9" s="29">
        <v>706262</v>
      </c>
    </row>
    <row r="10" spans="1:14" ht="15.75">
      <c r="A10" s="95"/>
      <c r="B10" s="97"/>
      <c r="C10" s="117"/>
      <c r="D10" s="18">
        <v>974</v>
      </c>
      <c r="E10" s="20" t="s">
        <v>23</v>
      </c>
      <c r="F10" s="20" t="s">
        <v>22</v>
      </c>
      <c r="G10" s="19">
        <v>1</v>
      </c>
      <c r="H10" s="19">
        <v>2845</v>
      </c>
      <c r="I10" s="19">
        <v>242</v>
      </c>
      <c r="J10" s="19">
        <v>27</v>
      </c>
      <c r="K10" s="19">
        <v>27</v>
      </c>
      <c r="L10" s="21">
        <f>ROUND(27*1.1,0)</f>
        <v>30</v>
      </c>
      <c r="M10" s="29">
        <v>30</v>
      </c>
      <c r="N10" s="29">
        <v>30</v>
      </c>
    </row>
    <row r="11" spans="1:14" ht="15.75">
      <c r="A11" s="95"/>
      <c r="B11" s="97"/>
      <c r="C11" s="117"/>
      <c r="D11" s="18">
        <v>974</v>
      </c>
      <c r="E11" s="20" t="s">
        <v>23</v>
      </c>
      <c r="F11" s="20" t="s">
        <v>22</v>
      </c>
      <c r="G11" s="19">
        <v>1</v>
      </c>
      <c r="H11" s="19">
        <v>2845</v>
      </c>
      <c r="I11" s="19">
        <v>244</v>
      </c>
      <c r="J11" s="19">
        <v>2094</v>
      </c>
      <c r="K11" s="19">
        <v>2094</v>
      </c>
      <c r="L11" s="21">
        <v>2178</v>
      </c>
      <c r="M11" s="29">
        <v>2178</v>
      </c>
      <c r="N11" s="29">
        <v>2178</v>
      </c>
    </row>
    <row r="12" spans="1:14" ht="15.75">
      <c r="A12" s="95"/>
      <c r="B12" s="97"/>
      <c r="C12" s="117"/>
      <c r="D12" s="18">
        <v>974</v>
      </c>
      <c r="E12" s="20" t="s">
        <v>23</v>
      </c>
      <c r="F12" s="20" t="s">
        <v>22</v>
      </c>
      <c r="G12" s="19">
        <v>1</v>
      </c>
      <c r="H12" s="19">
        <v>2845</v>
      </c>
      <c r="I12" s="19">
        <v>611</v>
      </c>
      <c r="J12" s="19">
        <f>443393-348526</f>
        <v>94867</v>
      </c>
      <c r="K12" s="19">
        <v>94867</v>
      </c>
      <c r="L12" s="21">
        <f>ROUND(K12*1.1,0)</f>
        <v>104354</v>
      </c>
      <c r="M12" s="29">
        <v>104354</v>
      </c>
      <c r="N12" s="29">
        <v>104354</v>
      </c>
    </row>
    <row r="13" spans="1:14" ht="15.75">
      <c r="A13" s="95"/>
      <c r="B13" s="97"/>
      <c r="C13" s="117"/>
      <c r="D13" s="18">
        <v>974</v>
      </c>
      <c r="E13" s="20" t="s">
        <v>23</v>
      </c>
      <c r="F13" s="20" t="s">
        <v>22</v>
      </c>
      <c r="G13" s="19">
        <v>1</v>
      </c>
      <c r="H13" s="19">
        <v>2845</v>
      </c>
      <c r="I13" s="19">
        <v>851</v>
      </c>
      <c r="J13" s="19">
        <v>75</v>
      </c>
      <c r="K13" s="19">
        <v>75</v>
      </c>
      <c r="L13" s="21">
        <f>ROUND(75*1.1,0)</f>
        <v>83</v>
      </c>
      <c r="M13" s="29">
        <v>83</v>
      </c>
      <c r="N13" s="29">
        <v>83</v>
      </c>
    </row>
    <row r="14" spans="1:14" ht="15.75">
      <c r="A14" s="95"/>
      <c r="B14" s="97"/>
      <c r="C14" s="117"/>
      <c r="D14" s="18">
        <v>974</v>
      </c>
      <c r="E14" s="20" t="s">
        <v>23</v>
      </c>
      <c r="F14" s="20" t="s">
        <v>22</v>
      </c>
      <c r="G14" s="19">
        <v>1</v>
      </c>
      <c r="H14" s="19">
        <v>2846</v>
      </c>
      <c r="I14" s="19">
        <v>244</v>
      </c>
      <c r="J14" s="19">
        <v>380</v>
      </c>
      <c r="K14" s="19">
        <v>380</v>
      </c>
      <c r="L14" s="21">
        <v>418</v>
      </c>
      <c r="M14" s="29">
        <v>418</v>
      </c>
      <c r="N14" s="29">
        <v>418</v>
      </c>
    </row>
    <row r="15" spans="1:14" ht="15.75">
      <c r="A15" s="95"/>
      <c r="B15" s="97"/>
      <c r="C15" s="117"/>
      <c r="D15" s="18">
        <v>974</v>
      </c>
      <c r="E15" s="20" t="s">
        <v>23</v>
      </c>
      <c r="F15" s="20" t="s">
        <v>22</v>
      </c>
      <c r="G15" s="19">
        <v>1</v>
      </c>
      <c r="H15" s="19">
        <v>2846</v>
      </c>
      <c r="I15" s="19">
        <v>611</v>
      </c>
      <c r="J15" s="19">
        <v>38563</v>
      </c>
      <c r="K15" s="19">
        <v>38563</v>
      </c>
      <c r="L15" s="21">
        <v>42420</v>
      </c>
      <c r="M15" s="29">
        <v>42420</v>
      </c>
      <c r="N15" s="29">
        <v>42420</v>
      </c>
    </row>
    <row r="16" spans="1:14" ht="15.75">
      <c r="A16" s="95"/>
      <c r="B16" s="97"/>
      <c r="C16" s="117"/>
      <c r="D16" s="18">
        <v>974</v>
      </c>
      <c r="E16" s="20" t="s">
        <v>23</v>
      </c>
      <c r="F16" s="20" t="s">
        <v>22</v>
      </c>
      <c r="G16" s="19">
        <v>1</v>
      </c>
      <c r="H16" s="19">
        <v>7010</v>
      </c>
      <c r="I16" s="19">
        <v>321</v>
      </c>
      <c r="J16" s="19">
        <v>642</v>
      </c>
      <c r="K16" s="19">
        <v>642</v>
      </c>
      <c r="L16" s="21">
        <f>ROUND(642*1.1,0)</f>
        <v>706</v>
      </c>
      <c r="M16" s="29">
        <v>706</v>
      </c>
      <c r="N16" s="29">
        <v>706</v>
      </c>
    </row>
    <row r="17" spans="1:14" ht="15.75">
      <c r="A17" s="95"/>
      <c r="B17" s="97"/>
      <c r="C17" s="117"/>
      <c r="D17" s="18">
        <v>974</v>
      </c>
      <c r="E17" s="20" t="s">
        <v>23</v>
      </c>
      <c r="F17" s="20" t="s">
        <v>22</v>
      </c>
      <c r="G17" s="19">
        <v>1</v>
      </c>
      <c r="H17" s="19">
        <v>7086</v>
      </c>
      <c r="I17" s="19">
        <v>111</v>
      </c>
      <c r="J17" s="19">
        <v>5371</v>
      </c>
      <c r="K17" s="19">
        <v>5371</v>
      </c>
      <c r="L17" s="21">
        <f>ROUND(5371*1.1,0)</f>
        <v>5908</v>
      </c>
      <c r="M17" s="29">
        <v>5908</v>
      </c>
      <c r="N17" s="29">
        <v>5908</v>
      </c>
    </row>
    <row r="18" spans="1:14" ht="15.75">
      <c r="A18" s="95"/>
      <c r="B18" s="97"/>
      <c r="C18" s="117"/>
      <c r="D18" s="18">
        <v>974</v>
      </c>
      <c r="E18" s="20" t="s">
        <v>23</v>
      </c>
      <c r="F18" s="20" t="s">
        <v>22</v>
      </c>
      <c r="G18" s="19">
        <v>1</v>
      </c>
      <c r="H18" s="19">
        <v>7086</v>
      </c>
      <c r="I18" s="19">
        <v>111</v>
      </c>
      <c r="J18" s="19">
        <v>1621</v>
      </c>
      <c r="K18" s="19">
        <v>1621</v>
      </c>
      <c r="L18" s="21">
        <f>ROUND(1621*1.1,0)</f>
        <v>1783</v>
      </c>
      <c r="M18" s="29">
        <v>1783</v>
      </c>
      <c r="N18" s="29">
        <v>1783</v>
      </c>
    </row>
    <row r="19" spans="1:14" ht="15.75">
      <c r="A19" s="95"/>
      <c r="B19" s="97"/>
      <c r="C19" s="117"/>
      <c r="D19" s="18">
        <v>974</v>
      </c>
      <c r="E19" s="20" t="s">
        <v>23</v>
      </c>
      <c r="F19" s="20" t="s">
        <v>22</v>
      </c>
      <c r="G19" s="19">
        <v>1</v>
      </c>
      <c r="H19" s="19">
        <v>7086</v>
      </c>
      <c r="I19" s="19">
        <v>112</v>
      </c>
      <c r="J19" s="19">
        <v>3</v>
      </c>
      <c r="K19" s="19">
        <v>3</v>
      </c>
      <c r="L19" s="21">
        <f>ROUND(3*1.1,0)</f>
        <v>3</v>
      </c>
      <c r="M19" s="29">
        <v>3</v>
      </c>
      <c r="N19" s="29">
        <v>3</v>
      </c>
    </row>
    <row r="20" spans="1:14" ht="15.75">
      <c r="A20" s="95"/>
      <c r="B20" s="97"/>
      <c r="C20" s="118"/>
      <c r="D20" s="18">
        <v>974</v>
      </c>
      <c r="E20" s="20" t="s">
        <v>23</v>
      </c>
      <c r="F20" s="20" t="s">
        <v>22</v>
      </c>
      <c r="G20" s="19">
        <v>1</v>
      </c>
      <c r="H20" s="19">
        <v>7086</v>
      </c>
      <c r="I20" s="19">
        <v>611</v>
      </c>
      <c r="J20" s="19">
        <f>348526+150000</f>
        <v>498526</v>
      </c>
      <c r="K20" s="19">
        <f>348526+150000</f>
        <v>498526</v>
      </c>
      <c r="L20" s="21">
        <f>ROUND(K20*1.1,0)</f>
        <v>548379</v>
      </c>
      <c r="M20" s="29">
        <v>548379</v>
      </c>
      <c r="N20" s="29">
        <v>548379</v>
      </c>
    </row>
    <row r="21" spans="1:14" ht="22.5" customHeight="1">
      <c r="A21" s="98" t="s">
        <v>35</v>
      </c>
      <c r="B21" s="101" t="s">
        <v>38</v>
      </c>
      <c r="C21" s="94" t="s">
        <v>70</v>
      </c>
      <c r="D21" s="19"/>
      <c r="E21" s="19"/>
      <c r="F21" s="20"/>
      <c r="G21" s="19"/>
      <c r="H21" s="19"/>
      <c r="I21" s="19"/>
      <c r="J21" s="22">
        <f>J22+J24+J25+J26+J27+J28+J29+J23</f>
        <v>603226</v>
      </c>
      <c r="K21" s="22">
        <f>K22+K24+K25+K26+K27+K28+K29+K23</f>
        <v>603226</v>
      </c>
      <c r="L21" s="22">
        <f>L22+L24+L25+L26+L27+L28+L29+L23</f>
        <v>663424</v>
      </c>
      <c r="M21" s="29">
        <v>663424</v>
      </c>
      <c r="N21" s="29">
        <v>663424</v>
      </c>
    </row>
    <row r="22" spans="1:14" ht="15.75" customHeight="1">
      <c r="A22" s="99"/>
      <c r="B22" s="101"/>
      <c r="C22" s="95"/>
      <c r="D22" s="19">
        <v>974</v>
      </c>
      <c r="E22" s="20" t="s">
        <v>23</v>
      </c>
      <c r="F22" s="20" t="s">
        <v>22</v>
      </c>
      <c r="G22" s="19">
        <v>1</v>
      </c>
      <c r="H22" s="19">
        <v>2845</v>
      </c>
      <c r="I22" s="19">
        <v>242</v>
      </c>
      <c r="J22" s="19">
        <v>27</v>
      </c>
      <c r="K22" s="19">
        <v>27</v>
      </c>
      <c r="L22" s="21">
        <f>ROUND(27*1.1,0)</f>
        <v>30</v>
      </c>
      <c r="M22" s="29">
        <v>30</v>
      </c>
      <c r="N22" s="29">
        <v>30</v>
      </c>
    </row>
    <row r="23" spans="1:14" ht="15.75" customHeight="1">
      <c r="A23" s="99"/>
      <c r="B23" s="101"/>
      <c r="C23" s="95"/>
      <c r="D23" s="19">
        <v>974</v>
      </c>
      <c r="E23" s="20" t="s">
        <v>23</v>
      </c>
      <c r="F23" s="20" t="s">
        <v>22</v>
      </c>
      <c r="G23" s="19">
        <v>1</v>
      </c>
      <c r="H23" s="19">
        <v>2845</v>
      </c>
      <c r="I23" s="19">
        <v>244</v>
      </c>
      <c r="J23" s="19">
        <v>2094</v>
      </c>
      <c r="K23" s="19">
        <v>2094</v>
      </c>
      <c r="L23" s="21">
        <v>2178</v>
      </c>
      <c r="M23" s="29">
        <v>2178</v>
      </c>
      <c r="N23" s="29">
        <v>2178</v>
      </c>
    </row>
    <row r="24" spans="1:14" ht="15.75" customHeight="1">
      <c r="A24" s="99"/>
      <c r="B24" s="101"/>
      <c r="C24" s="95"/>
      <c r="D24" s="19">
        <v>974</v>
      </c>
      <c r="E24" s="20" t="s">
        <v>23</v>
      </c>
      <c r="F24" s="20" t="s">
        <v>22</v>
      </c>
      <c r="G24" s="19">
        <v>1</v>
      </c>
      <c r="H24" s="19">
        <v>2845</v>
      </c>
      <c r="I24" s="19">
        <v>611</v>
      </c>
      <c r="J24" s="19">
        <f>443393-348526</f>
        <v>94867</v>
      </c>
      <c r="K24" s="19">
        <v>94867</v>
      </c>
      <c r="L24" s="21">
        <f>ROUND(K24*1.1,)</f>
        <v>104354</v>
      </c>
      <c r="M24" s="29">
        <v>104354</v>
      </c>
      <c r="N24" s="29">
        <v>104354</v>
      </c>
    </row>
    <row r="25" spans="1:14" ht="15.75" customHeight="1">
      <c r="A25" s="99"/>
      <c r="B25" s="101"/>
      <c r="C25" s="95"/>
      <c r="D25" s="19">
        <v>974</v>
      </c>
      <c r="E25" s="20" t="s">
        <v>23</v>
      </c>
      <c r="F25" s="20" t="s">
        <v>22</v>
      </c>
      <c r="G25" s="19">
        <v>1</v>
      </c>
      <c r="H25" s="19">
        <v>2845</v>
      </c>
      <c r="I25" s="19">
        <v>851</v>
      </c>
      <c r="J25" s="19">
        <v>75</v>
      </c>
      <c r="K25" s="19">
        <v>75</v>
      </c>
      <c r="L25" s="21">
        <f>ROUND(75*1.1,0)</f>
        <v>83</v>
      </c>
      <c r="M25" s="29">
        <v>83</v>
      </c>
      <c r="N25" s="29">
        <v>83</v>
      </c>
    </row>
    <row r="26" spans="1:14" ht="15.75" customHeight="1">
      <c r="A26" s="99"/>
      <c r="B26" s="101"/>
      <c r="C26" s="95"/>
      <c r="D26" s="19">
        <v>974</v>
      </c>
      <c r="E26" s="20" t="s">
        <v>23</v>
      </c>
      <c r="F26" s="20" t="s">
        <v>22</v>
      </c>
      <c r="G26" s="19">
        <v>1</v>
      </c>
      <c r="H26" s="19">
        <v>7010</v>
      </c>
      <c r="I26" s="19">
        <v>321</v>
      </c>
      <c r="J26" s="19">
        <v>642</v>
      </c>
      <c r="K26" s="19">
        <v>642</v>
      </c>
      <c r="L26" s="21">
        <f>ROUND(642*1.1,0)</f>
        <v>706</v>
      </c>
      <c r="M26" s="29">
        <v>706</v>
      </c>
      <c r="N26" s="29">
        <v>706</v>
      </c>
    </row>
    <row r="27" spans="1:14" ht="15.75" customHeight="1">
      <c r="A27" s="99"/>
      <c r="B27" s="101"/>
      <c r="C27" s="95"/>
      <c r="D27" s="19">
        <v>974</v>
      </c>
      <c r="E27" s="20" t="s">
        <v>23</v>
      </c>
      <c r="F27" s="20" t="s">
        <v>22</v>
      </c>
      <c r="G27" s="19">
        <v>1</v>
      </c>
      <c r="H27" s="19">
        <v>7086</v>
      </c>
      <c r="I27" s="19">
        <v>111</v>
      </c>
      <c r="J27" s="19">
        <v>6992</v>
      </c>
      <c r="K27" s="19">
        <v>6992</v>
      </c>
      <c r="L27" s="21">
        <v>7691</v>
      </c>
      <c r="M27" s="29">
        <v>7691</v>
      </c>
      <c r="N27" s="29">
        <v>7691</v>
      </c>
    </row>
    <row r="28" spans="1:14" ht="15.75" customHeight="1">
      <c r="A28" s="99"/>
      <c r="B28" s="101"/>
      <c r="C28" s="95"/>
      <c r="D28" s="19">
        <v>974</v>
      </c>
      <c r="E28" s="20" t="s">
        <v>23</v>
      </c>
      <c r="F28" s="20" t="s">
        <v>22</v>
      </c>
      <c r="G28" s="19">
        <v>1</v>
      </c>
      <c r="H28" s="19">
        <v>7086</v>
      </c>
      <c r="I28" s="19">
        <v>112</v>
      </c>
      <c r="J28" s="19">
        <v>3</v>
      </c>
      <c r="K28" s="19">
        <v>3</v>
      </c>
      <c r="L28" s="21">
        <f>ROUND(3*1.1,0)</f>
        <v>3</v>
      </c>
      <c r="M28" s="29">
        <v>3</v>
      </c>
      <c r="N28" s="29">
        <v>3</v>
      </c>
    </row>
    <row r="29" spans="1:14" ht="16.5" customHeight="1">
      <c r="A29" s="100"/>
      <c r="B29" s="101"/>
      <c r="C29" s="102"/>
      <c r="D29" s="19">
        <v>974</v>
      </c>
      <c r="E29" s="20" t="s">
        <v>23</v>
      </c>
      <c r="F29" s="20" t="s">
        <v>22</v>
      </c>
      <c r="G29" s="19">
        <v>1</v>
      </c>
      <c r="H29" s="19">
        <v>7086</v>
      </c>
      <c r="I29" s="19">
        <v>611</v>
      </c>
      <c r="J29" s="19">
        <f>348526+150000</f>
        <v>498526</v>
      </c>
      <c r="K29" s="19">
        <f>348526+150000</f>
        <v>498526</v>
      </c>
      <c r="L29" s="21">
        <f>ROUND(K29*1.1,0)</f>
        <v>548379</v>
      </c>
      <c r="M29" s="29">
        <v>548379</v>
      </c>
      <c r="N29" s="29">
        <v>548379</v>
      </c>
    </row>
    <row r="30" spans="1:14" ht="21" customHeight="1">
      <c r="A30" s="98" t="s">
        <v>36</v>
      </c>
      <c r="B30" s="101" t="s">
        <v>37</v>
      </c>
      <c r="C30" s="94" t="s">
        <v>71</v>
      </c>
      <c r="D30" s="19"/>
      <c r="E30" s="19"/>
      <c r="F30" s="20"/>
      <c r="G30" s="19"/>
      <c r="H30" s="19"/>
      <c r="I30" s="19"/>
      <c r="J30" s="22">
        <f>J31+J32</f>
        <v>38943</v>
      </c>
      <c r="K30" s="22">
        <f>K31+K32</f>
        <v>38943</v>
      </c>
      <c r="L30" s="22">
        <f>L31+L32</f>
        <v>42838</v>
      </c>
      <c r="M30" s="29">
        <v>42838</v>
      </c>
      <c r="N30" s="29">
        <v>42838</v>
      </c>
    </row>
    <row r="31" spans="1:14" ht="16.5" customHeight="1">
      <c r="A31" s="99"/>
      <c r="B31" s="101"/>
      <c r="C31" s="95"/>
      <c r="D31" s="19">
        <v>974</v>
      </c>
      <c r="E31" s="20" t="s">
        <v>23</v>
      </c>
      <c r="F31" s="20" t="s">
        <v>22</v>
      </c>
      <c r="G31" s="19">
        <v>1</v>
      </c>
      <c r="H31" s="19">
        <v>2846</v>
      </c>
      <c r="I31" s="19">
        <v>244</v>
      </c>
      <c r="J31" s="19">
        <v>380</v>
      </c>
      <c r="K31" s="19">
        <v>380</v>
      </c>
      <c r="L31" s="19">
        <v>418</v>
      </c>
      <c r="M31" s="29">
        <v>418</v>
      </c>
      <c r="N31" s="29">
        <v>418</v>
      </c>
    </row>
    <row r="32" spans="1:14" ht="26.25" customHeight="1">
      <c r="A32" s="100"/>
      <c r="B32" s="101"/>
      <c r="C32" s="102"/>
      <c r="D32" s="19">
        <v>974</v>
      </c>
      <c r="E32" s="20" t="s">
        <v>23</v>
      </c>
      <c r="F32" s="20" t="s">
        <v>22</v>
      </c>
      <c r="G32" s="19">
        <v>1</v>
      </c>
      <c r="H32" s="19">
        <v>2846</v>
      </c>
      <c r="I32" s="19">
        <v>612</v>
      </c>
      <c r="J32" s="19">
        <f>38563</f>
        <v>38563</v>
      </c>
      <c r="K32" s="19">
        <f>38563</f>
        <v>38563</v>
      </c>
      <c r="L32" s="19">
        <f>42420</f>
        <v>42420</v>
      </c>
      <c r="M32" s="29">
        <v>42420</v>
      </c>
      <c r="N32" s="29">
        <v>42420</v>
      </c>
    </row>
    <row r="33" spans="1:14" ht="20.25" customHeight="1">
      <c r="A33" s="90" t="s">
        <v>24</v>
      </c>
      <c r="B33" s="96" t="s">
        <v>15</v>
      </c>
      <c r="C33" s="94" t="s">
        <v>72</v>
      </c>
      <c r="D33" s="92"/>
      <c r="E33" s="92"/>
      <c r="F33" s="92"/>
      <c r="G33" s="92"/>
      <c r="H33" s="92"/>
      <c r="I33" s="92"/>
      <c r="J33" s="108">
        <f>J35+J36+J37+J38+J39+J40+J41+J42+J43+J44+J45+J46+J47+J48+J49+J50+J51+J52</f>
        <v>656149</v>
      </c>
      <c r="K33" s="108">
        <f>K35+K36+K37+K38+K39+K40+K41+K42+K43+K44+K45+K46+K47+K48+K49+K50+K51+K52</f>
        <v>650300</v>
      </c>
      <c r="L33" s="108">
        <f>L35+L36+L37+L38+L39+L40+L41+L42+L43+L44+L45+L46+L47+L48+L49+L50+L51+L52</f>
        <v>713209</v>
      </c>
      <c r="M33" s="44">
        <v>713209</v>
      </c>
      <c r="N33" s="29">
        <v>713209</v>
      </c>
    </row>
    <row r="34" spans="1:14" ht="15.75" customHeight="1" hidden="1" thickBot="1">
      <c r="A34" s="91"/>
      <c r="B34" s="97"/>
      <c r="C34" s="95"/>
      <c r="D34" s="92"/>
      <c r="E34" s="92"/>
      <c r="F34" s="92"/>
      <c r="G34" s="92"/>
      <c r="H34" s="92"/>
      <c r="I34" s="92"/>
      <c r="J34" s="108"/>
      <c r="K34" s="108"/>
      <c r="L34" s="108"/>
      <c r="M34" s="29"/>
      <c r="N34" s="29"/>
    </row>
    <row r="35" spans="1:14" ht="15.75" customHeight="1">
      <c r="A35" s="91"/>
      <c r="B35" s="97"/>
      <c r="C35" s="95"/>
      <c r="D35" s="23">
        <v>974</v>
      </c>
      <c r="E35" s="24" t="s">
        <v>26</v>
      </c>
      <c r="F35" s="25" t="s">
        <v>22</v>
      </c>
      <c r="G35" s="23">
        <v>2</v>
      </c>
      <c r="H35" s="23">
        <v>2846</v>
      </c>
      <c r="I35" s="23">
        <v>612</v>
      </c>
      <c r="J35" s="26">
        <v>16440</v>
      </c>
      <c r="K35" s="26">
        <v>7729</v>
      </c>
      <c r="L35" s="26">
        <v>7756</v>
      </c>
      <c r="M35" s="29">
        <v>7756</v>
      </c>
      <c r="N35" s="29">
        <v>7756</v>
      </c>
    </row>
    <row r="36" spans="1:14" ht="15.75" customHeight="1">
      <c r="A36" s="91"/>
      <c r="B36" s="97"/>
      <c r="C36" s="95"/>
      <c r="D36" s="19">
        <v>974</v>
      </c>
      <c r="E36" s="27" t="s">
        <v>26</v>
      </c>
      <c r="F36" s="20" t="s">
        <v>22</v>
      </c>
      <c r="G36" s="19">
        <v>2</v>
      </c>
      <c r="H36" s="19">
        <v>2846</v>
      </c>
      <c r="I36" s="19">
        <v>622</v>
      </c>
      <c r="J36" s="4">
        <v>1854</v>
      </c>
      <c r="K36" s="4">
        <v>886</v>
      </c>
      <c r="L36" s="13">
        <v>891</v>
      </c>
      <c r="M36" s="29">
        <v>891</v>
      </c>
      <c r="N36" s="29">
        <v>891</v>
      </c>
    </row>
    <row r="37" spans="1:14" ht="15.75" customHeight="1">
      <c r="A37" s="91"/>
      <c r="B37" s="97"/>
      <c r="C37" s="95"/>
      <c r="D37" s="19">
        <v>974</v>
      </c>
      <c r="E37" s="27" t="s">
        <v>26</v>
      </c>
      <c r="F37" s="20" t="s">
        <v>22</v>
      </c>
      <c r="G37" s="19">
        <v>2</v>
      </c>
      <c r="H37" s="19">
        <v>2985</v>
      </c>
      <c r="I37" s="19">
        <v>112</v>
      </c>
      <c r="J37" s="19">
        <v>3</v>
      </c>
      <c r="K37" s="19">
        <v>3</v>
      </c>
      <c r="L37" s="19">
        <v>4</v>
      </c>
      <c r="M37" s="29">
        <v>4</v>
      </c>
      <c r="N37" s="29">
        <v>4</v>
      </c>
    </row>
    <row r="38" spans="1:14" ht="15.75" customHeight="1">
      <c r="A38" s="91"/>
      <c r="B38" s="97"/>
      <c r="C38" s="95"/>
      <c r="D38" s="19">
        <v>974</v>
      </c>
      <c r="E38" s="27" t="s">
        <v>26</v>
      </c>
      <c r="F38" s="20" t="s">
        <v>22</v>
      </c>
      <c r="G38" s="19">
        <v>2</v>
      </c>
      <c r="H38" s="19">
        <v>2985</v>
      </c>
      <c r="I38" s="19">
        <v>242</v>
      </c>
      <c r="J38" s="19">
        <v>45</v>
      </c>
      <c r="K38" s="19">
        <v>45</v>
      </c>
      <c r="L38" s="21">
        <v>50</v>
      </c>
      <c r="M38" s="29">
        <v>50</v>
      </c>
      <c r="N38" s="29">
        <v>50</v>
      </c>
    </row>
    <row r="39" spans="1:14" ht="15.75" customHeight="1">
      <c r="A39" s="91"/>
      <c r="B39" s="97"/>
      <c r="C39" s="95"/>
      <c r="D39" s="19">
        <v>974</v>
      </c>
      <c r="E39" s="27" t="s">
        <v>26</v>
      </c>
      <c r="F39" s="20" t="s">
        <v>22</v>
      </c>
      <c r="G39" s="19">
        <v>2</v>
      </c>
      <c r="H39" s="19">
        <v>2985</v>
      </c>
      <c r="I39" s="19">
        <v>244</v>
      </c>
      <c r="J39" s="19">
        <v>623</v>
      </c>
      <c r="K39" s="19">
        <v>623</v>
      </c>
      <c r="L39" s="21">
        <v>686</v>
      </c>
      <c r="M39" s="29">
        <v>686</v>
      </c>
      <c r="N39" s="29">
        <v>686</v>
      </c>
    </row>
    <row r="40" spans="1:14" ht="15.75" customHeight="1">
      <c r="A40" s="91"/>
      <c r="B40" s="97"/>
      <c r="C40" s="95"/>
      <c r="D40" s="19">
        <v>974</v>
      </c>
      <c r="E40" s="27" t="s">
        <v>26</v>
      </c>
      <c r="F40" s="20" t="s">
        <v>22</v>
      </c>
      <c r="G40" s="19">
        <v>2</v>
      </c>
      <c r="H40" s="19">
        <v>2985</v>
      </c>
      <c r="I40" s="19">
        <v>611</v>
      </c>
      <c r="J40" s="19">
        <v>86625</v>
      </c>
      <c r="K40" s="19">
        <v>86625</v>
      </c>
      <c r="L40" s="21">
        <v>95288</v>
      </c>
      <c r="M40" s="29">
        <v>95288</v>
      </c>
      <c r="N40" s="29">
        <v>95288</v>
      </c>
    </row>
    <row r="41" spans="1:14" ht="15.75" customHeight="1">
      <c r="A41" s="91"/>
      <c r="B41" s="97"/>
      <c r="C41" s="95"/>
      <c r="D41" s="19">
        <v>974</v>
      </c>
      <c r="E41" s="27" t="s">
        <v>26</v>
      </c>
      <c r="F41" s="20" t="s">
        <v>22</v>
      </c>
      <c r="G41" s="19">
        <v>2</v>
      </c>
      <c r="H41" s="19">
        <v>2985</v>
      </c>
      <c r="I41" s="19">
        <v>851</v>
      </c>
      <c r="J41" s="19">
        <v>120</v>
      </c>
      <c r="K41" s="19">
        <v>120</v>
      </c>
      <c r="L41" s="19">
        <f>ROUND(K41*1.1,)</f>
        <v>132</v>
      </c>
      <c r="M41" s="29">
        <v>132</v>
      </c>
      <c r="N41" s="29">
        <v>132</v>
      </c>
    </row>
    <row r="42" spans="1:14" ht="15.75" customHeight="1">
      <c r="A42" s="91"/>
      <c r="B42" s="97"/>
      <c r="C42" s="95"/>
      <c r="D42" s="19">
        <v>974</v>
      </c>
      <c r="E42" s="27" t="s">
        <v>26</v>
      </c>
      <c r="F42" s="20" t="s">
        <v>22</v>
      </c>
      <c r="G42" s="19">
        <v>2</v>
      </c>
      <c r="H42" s="19">
        <v>7009</v>
      </c>
      <c r="I42" s="19">
        <v>111</v>
      </c>
      <c r="J42" s="19">
        <v>8028</v>
      </c>
      <c r="K42" s="19">
        <v>8028</v>
      </c>
      <c r="L42" s="21">
        <v>8831</v>
      </c>
      <c r="M42" s="29">
        <v>8831</v>
      </c>
      <c r="N42" s="29">
        <v>8831</v>
      </c>
    </row>
    <row r="43" spans="1:14" ht="15.75" customHeight="1">
      <c r="A43" s="91"/>
      <c r="B43" s="97"/>
      <c r="C43" s="95"/>
      <c r="D43" s="19">
        <v>974</v>
      </c>
      <c r="E43" s="27" t="s">
        <v>26</v>
      </c>
      <c r="F43" s="20" t="s">
        <v>22</v>
      </c>
      <c r="G43" s="19">
        <v>2</v>
      </c>
      <c r="H43" s="19">
        <v>7009</v>
      </c>
      <c r="I43" s="19">
        <v>611</v>
      </c>
      <c r="J43" s="19">
        <v>466616</v>
      </c>
      <c r="K43" s="19">
        <v>466616</v>
      </c>
      <c r="L43" s="21">
        <f aca="true" t="shared" si="0" ref="L43:L49">ROUND(K43*1.1,0)</f>
        <v>513278</v>
      </c>
      <c r="M43" s="29">
        <v>513278</v>
      </c>
      <c r="N43" s="29">
        <v>513278</v>
      </c>
    </row>
    <row r="44" spans="1:14" ht="15.75" customHeight="1">
      <c r="A44" s="91"/>
      <c r="B44" s="97"/>
      <c r="C44" s="95"/>
      <c r="D44" s="19">
        <v>974</v>
      </c>
      <c r="E44" s="27" t="s">
        <v>26</v>
      </c>
      <c r="F44" s="20" t="s">
        <v>22</v>
      </c>
      <c r="G44" s="19">
        <v>2</v>
      </c>
      <c r="H44" s="19">
        <v>7009</v>
      </c>
      <c r="I44" s="19">
        <v>621</v>
      </c>
      <c r="J44" s="19">
        <v>46187</v>
      </c>
      <c r="K44" s="19">
        <v>46187</v>
      </c>
      <c r="L44" s="21">
        <f t="shared" si="0"/>
        <v>50806</v>
      </c>
      <c r="M44" s="29">
        <v>50806</v>
      </c>
      <c r="N44" s="29">
        <v>50806</v>
      </c>
    </row>
    <row r="45" spans="1:14" ht="15.75" customHeight="1">
      <c r="A45" s="91"/>
      <c r="B45" s="97"/>
      <c r="C45" s="95"/>
      <c r="D45" s="19">
        <v>974</v>
      </c>
      <c r="E45" s="27" t="s">
        <v>26</v>
      </c>
      <c r="F45" s="20" t="s">
        <v>22</v>
      </c>
      <c r="G45" s="19">
        <v>2</v>
      </c>
      <c r="H45" s="19">
        <v>7010</v>
      </c>
      <c r="I45" s="19">
        <v>611</v>
      </c>
      <c r="J45" s="19">
        <v>1476</v>
      </c>
      <c r="K45" s="19">
        <v>1476</v>
      </c>
      <c r="L45" s="21">
        <f t="shared" si="0"/>
        <v>1624</v>
      </c>
      <c r="M45" s="29">
        <v>1624</v>
      </c>
      <c r="N45" s="29">
        <v>1624</v>
      </c>
    </row>
    <row r="46" spans="1:14" ht="15.75" customHeight="1">
      <c r="A46" s="91"/>
      <c r="B46" s="97"/>
      <c r="C46" s="95"/>
      <c r="D46" s="19">
        <v>974</v>
      </c>
      <c r="E46" s="27" t="s">
        <v>26</v>
      </c>
      <c r="F46" s="20" t="s">
        <v>22</v>
      </c>
      <c r="G46" s="19">
        <v>2</v>
      </c>
      <c r="H46" s="19">
        <v>7011</v>
      </c>
      <c r="I46" s="19">
        <v>611</v>
      </c>
      <c r="J46" s="19">
        <v>4248</v>
      </c>
      <c r="K46" s="19">
        <v>4248</v>
      </c>
      <c r="L46" s="21">
        <f t="shared" si="0"/>
        <v>4673</v>
      </c>
      <c r="M46" s="29">
        <v>4673</v>
      </c>
      <c r="N46" s="29">
        <v>4673</v>
      </c>
    </row>
    <row r="47" spans="1:14" ht="15.75" customHeight="1">
      <c r="A47" s="91"/>
      <c r="B47" s="97"/>
      <c r="C47" s="95"/>
      <c r="D47" s="19">
        <v>974</v>
      </c>
      <c r="E47" s="27" t="s">
        <v>26</v>
      </c>
      <c r="F47" s="20" t="s">
        <v>22</v>
      </c>
      <c r="G47" s="19">
        <v>2</v>
      </c>
      <c r="H47" s="19">
        <v>7011</v>
      </c>
      <c r="I47" s="19">
        <v>612</v>
      </c>
      <c r="J47" s="19">
        <v>406</v>
      </c>
      <c r="K47" s="19">
        <v>406</v>
      </c>
      <c r="L47" s="21">
        <f t="shared" si="0"/>
        <v>447</v>
      </c>
      <c r="M47" s="29">
        <v>447</v>
      </c>
      <c r="N47" s="29">
        <v>447</v>
      </c>
    </row>
    <row r="48" spans="1:14" ht="15.75" customHeight="1">
      <c r="A48" s="91"/>
      <c r="B48" s="97"/>
      <c r="C48" s="95"/>
      <c r="D48" s="19">
        <v>974</v>
      </c>
      <c r="E48" s="27" t="s">
        <v>26</v>
      </c>
      <c r="F48" s="20" t="s">
        <v>22</v>
      </c>
      <c r="G48" s="19">
        <v>2</v>
      </c>
      <c r="H48" s="19">
        <v>7019</v>
      </c>
      <c r="I48" s="19">
        <v>611</v>
      </c>
      <c r="J48" s="19">
        <v>5192</v>
      </c>
      <c r="K48" s="19">
        <v>5192</v>
      </c>
      <c r="L48" s="21">
        <f t="shared" si="0"/>
        <v>5711</v>
      </c>
      <c r="M48" s="29">
        <v>5711</v>
      </c>
      <c r="N48" s="29">
        <v>5711</v>
      </c>
    </row>
    <row r="49" spans="1:14" ht="15.75" customHeight="1">
      <c r="A49" s="91"/>
      <c r="B49" s="97"/>
      <c r="C49" s="95"/>
      <c r="D49" s="19">
        <v>974</v>
      </c>
      <c r="E49" s="27" t="s">
        <v>26</v>
      </c>
      <c r="F49" s="20" t="s">
        <v>22</v>
      </c>
      <c r="G49" s="19">
        <v>2</v>
      </c>
      <c r="H49" s="19">
        <v>7019</v>
      </c>
      <c r="I49" s="19">
        <v>612</v>
      </c>
      <c r="J49" s="19">
        <v>354</v>
      </c>
      <c r="K49" s="19">
        <v>354</v>
      </c>
      <c r="L49" s="21">
        <f t="shared" si="0"/>
        <v>389</v>
      </c>
      <c r="M49" s="29">
        <v>389</v>
      </c>
      <c r="N49" s="29">
        <v>389</v>
      </c>
    </row>
    <row r="50" spans="1:14" ht="15.75" customHeight="1">
      <c r="A50" s="91"/>
      <c r="B50" s="97"/>
      <c r="C50" s="95"/>
      <c r="D50" s="19">
        <v>974</v>
      </c>
      <c r="E50" s="20" t="s">
        <v>26</v>
      </c>
      <c r="F50" s="27" t="s">
        <v>22</v>
      </c>
      <c r="G50" s="27" t="s">
        <v>27</v>
      </c>
      <c r="H50" s="19">
        <v>4907</v>
      </c>
      <c r="I50" s="19">
        <v>612</v>
      </c>
      <c r="J50" s="19">
        <v>9120</v>
      </c>
      <c r="K50" s="19">
        <v>12950</v>
      </c>
      <c r="L50" s="19">
        <v>12950</v>
      </c>
      <c r="M50" s="29">
        <v>12950</v>
      </c>
      <c r="N50" s="29">
        <v>12950</v>
      </c>
    </row>
    <row r="51" spans="1:14" ht="15.75" customHeight="1">
      <c r="A51" s="91"/>
      <c r="B51" s="97"/>
      <c r="C51" s="95"/>
      <c r="D51" s="19">
        <v>974</v>
      </c>
      <c r="E51" s="20" t="s">
        <v>26</v>
      </c>
      <c r="F51" s="27" t="s">
        <v>22</v>
      </c>
      <c r="G51" s="27" t="s">
        <v>27</v>
      </c>
      <c r="H51" s="19">
        <v>4911</v>
      </c>
      <c r="I51" s="19">
        <v>612</v>
      </c>
      <c r="J51" s="19">
        <v>8582</v>
      </c>
      <c r="K51" s="19">
        <v>8582</v>
      </c>
      <c r="L51" s="21">
        <f>ROUND(K51*1.1,0)</f>
        <v>9440</v>
      </c>
      <c r="M51" s="29">
        <v>9440</v>
      </c>
      <c r="N51" s="29">
        <v>9440</v>
      </c>
    </row>
    <row r="52" spans="1:14" ht="15.75" customHeight="1">
      <c r="A52" s="79"/>
      <c r="B52" s="89"/>
      <c r="C52" s="102"/>
      <c r="D52" s="19">
        <v>974</v>
      </c>
      <c r="E52" s="20" t="s">
        <v>26</v>
      </c>
      <c r="F52" s="27" t="s">
        <v>22</v>
      </c>
      <c r="G52" s="27" t="s">
        <v>27</v>
      </c>
      <c r="H52" s="19">
        <v>4911</v>
      </c>
      <c r="I52" s="19">
        <v>622</v>
      </c>
      <c r="J52" s="19">
        <v>230</v>
      </c>
      <c r="K52" s="19">
        <v>230</v>
      </c>
      <c r="L52" s="19">
        <f>K52*1.1</f>
        <v>253.00000000000003</v>
      </c>
      <c r="M52" s="29">
        <v>253.00000000000003</v>
      </c>
      <c r="N52" s="29">
        <v>253.00000000000003</v>
      </c>
    </row>
    <row r="53" spans="1:14" ht="16.5" customHeight="1">
      <c r="A53" s="109" t="s">
        <v>39</v>
      </c>
      <c r="B53" s="101" t="s">
        <v>16</v>
      </c>
      <c r="C53" s="94" t="s">
        <v>73</v>
      </c>
      <c r="D53" s="19"/>
      <c r="E53" s="19"/>
      <c r="F53" s="19"/>
      <c r="G53" s="19"/>
      <c r="H53" s="19"/>
      <c r="I53" s="19"/>
      <c r="J53" s="23">
        <f>J54+J55+J56+J57+J58+J59+J60+J61+J62+J63+J64+J66+J65</f>
        <v>619923</v>
      </c>
      <c r="K53" s="23">
        <f>K54+K55+K56+K57+K58+K59+K60+K61+K62+K63+K64+K66+K65</f>
        <v>619923</v>
      </c>
      <c r="L53" s="23">
        <f>L54+L55+L56+L57+L58+L59+L60+L61+L62+L63+L64+L66+L65</f>
        <v>681919</v>
      </c>
      <c r="M53" s="44">
        <v>681919</v>
      </c>
      <c r="N53" s="29">
        <v>681919</v>
      </c>
    </row>
    <row r="54" spans="1:14" ht="16.5" customHeight="1">
      <c r="A54" s="110"/>
      <c r="B54" s="101"/>
      <c r="C54" s="95"/>
      <c r="D54" s="19">
        <v>974</v>
      </c>
      <c r="E54" s="27" t="s">
        <v>26</v>
      </c>
      <c r="F54" s="20" t="s">
        <v>22</v>
      </c>
      <c r="G54" s="19">
        <v>2</v>
      </c>
      <c r="H54" s="19">
        <v>2985</v>
      </c>
      <c r="I54" s="19">
        <v>112</v>
      </c>
      <c r="J54" s="19">
        <v>3</v>
      </c>
      <c r="K54" s="19">
        <v>3</v>
      </c>
      <c r="L54" s="19">
        <v>4</v>
      </c>
      <c r="M54" s="29">
        <v>4</v>
      </c>
      <c r="N54" s="29">
        <v>4</v>
      </c>
    </row>
    <row r="55" spans="1:14" ht="16.5" customHeight="1">
      <c r="A55" s="110"/>
      <c r="B55" s="101"/>
      <c r="C55" s="95"/>
      <c r="D55" s="19">
        <v>974</v>
      </c>
      <c r="E55" s="27" t="s">
        <v>26</v>
      </c>
      <c r="F55" s="20" t="s">
        <v>22</v>
      </c>
      <c r="G55" s="19">
        <v>2</v>
      </c>
      <c r="H55" s="19">
        <v>2985</v>
      </c>
      <c r="I55" s="19">
        <v>242</v>
      </c>
      <c r="J55" s="19">
        <v>45</v>
      </c>
      <c r="K55" s="19">
        <v>45</v>
      </c>
      <c r="L55" s="21">
        <v>50</v>
      </c>
      <c r="M55" s="29">
        <v>50</v>
      </c>
      <c r="N55" s="29">
        <v>50</v>
      </c>
    </row>
    <row r="56" spans="1:14" ht="16.5" customHeight="1">
      <c r="A56" s="110"/>
      <c r="B56" s="101"/>
      <c r="C56" s="95"/>
      <c r="D56" s="19">
        <v>974</v>
      </c>
      <c r="E56" s="27" t="s">
        <v>26</v>
      </c>
      <c r="F56" s="20" t="s">
        <v>22</v>
      </c>
      <c r="G56" s="19">
        <v>2</v>
      </c>
      <c r="H56" s="19">
        <v>2985</v>
      </c>
      <c r="I56" s="19">
        <v>244</v>
      </c>
      <c r="J56" s="19">
        <v>623</v>
      </c>
      <c r="K56" s="19">
        <v>623</v>
      </c>
      <c r="L56" s="21">
        <v>686</v>
      </c>
      <c r="M56" s="29">
        <v>686</v>
      </c>
      <c r="N56" s="29">
        <v>686</v>
      </c>
    </row>
    <row r="57" spans="1:14" ht="16.5" customHeight="1">
      <c r="A57" s="110"/>
      <c r="B57" s="101"/>
      <c r="C57" s="95"/>
      <c r="D57" s="19">
        <v>974</v>
      </c>
      <c r="E57" s="27" t="s">
        <v>26</v>
      </c>
      <c r="F57" s="20" t="s">
        <v>22</v>
      </c>
      <c r="G57" s="19">
        <v>2</v>
      </c>
      <c r="H57" s="19">
        <v>2985</v>
      </c>
      <c r="I57" s="19">
        <v>611</v>
      </c>
      <c r="J57" s="19">
        <v>86625</v>
      </c>
      <c r="K57" s="19">
        <v>86625</v>
      </c>
      <c r="L57" s="21">
        <v>95288</v>
      </c>
      <c r="M57" s="29">
        <v>95288</v>
      </c>
      <c r="N57" s="29">
        <v>95288</v>
      </c>
    </row>
    <row r="58" spans="1:14" ht="16.5" customHeight="1">
      <c r="A58" s="110"/>
      <c r="B58" s="101"/>
      <c r="C58" s="95"/>
      <c r="D58" s="19">
        <v>974</v>
      </c>
      <c r="E58" s="27" t="s">
        <v>26</v>
      </c>
      <c r="F58" s="20" t="s">
        <v>22</v>
      </c>
      <c r="G58" s="19">
        <v>2</v>
      </c>
      <c r="H58" s="19">
        <v>2985</v>
      </c>
      <c r="I58" s="19">
        <v>851</v>
      </c>
      <c r="J58" s="19">
        <v>120</v>
      </c>
      <c r="K58" s="19">
        <v>120</v>
      </c>
      <c r="L58" s="19">
        <f>ROUND(K58*1.1,)</f>
        <v>132</v>
      </c>
      <c r="M58" s="29">
        <v>132</v>
      </c>
      <c r="N58" s="29">
        <v>132</v>
      </c>
    </row>
    <row r="59" spans="1:14" ht="16.5" customHeight="1">
      <c r="A59" s="110"/>
      <c r="B59" s="101"/>
      <c r="C59" s="95"/>
      <c r="D59" s="19">
        <v>974</v>
      </c>
      <c r="E59" s="27" t="s">
        <v>26</v>
      </c>
      <c r="F59" s="20" t="s">
        <v>22</v>
      </c>
      <c r="G59" s="19">
        <v>2</v>
      </c>
      <c r="H59" s="19">
        <v>7009</v>
      </c>
      <c r="I59" s="19">
        <v>111</v>
      </c>
      <c r="J59" s="19">
        <v>8028</v>
      </c>
      <c r="K59" s="19">
        <v>8028</v>
      </c>
      <c r="L59" s="21">
        <v>8831</v>
      </c>
      <c r="M59" s="29">
        <v>8831</v>
      </c>
      <c r="N59" s="29">
        <v>8831</v>
      </c>
    </row>
    <row r="60" spans="1:14" ht="16.5" customHeight="1">
      <c r="A60" s="110"/>
      <c r="B60" s="101"/>
      <c r="C60" s="95"/>
      <c r="D60" s="19">
        <v>974</v>
      </c>
      <c r="E60" s="27" t="s">
        <v>26</v>
      </c>
      <c r="F60" s="20" t="s">
        <v>22</v>
      </c>
      <c r="G60" s="19">
        <v>2</v>
      </c>
      <c r="H60" s="19">
        <v>7009</v>
      </c>
      <c r="I60" s="19">
        <v>611</v>
      </c>
      <c r="J60" s="19">
        <v>466616</v>
      </c>
      <c r="K60" s="19">
        <v>466616</v>
      </c>
      <c r="L60" s="21">
        <f aca="true" t="shared" si="1" ref="L60:L66">ROUND(K60*1.1,0)</f>
        <v>513278</v>
      </c>
      <c r="M60" s="29">
        <v>513278</v>
      </c>
      <c r="N60" s="29">
        <v>513278</v>
      </c>
    </row>
    <row r="61" spans="1:14" ht="16.5" customHeight="1">
      <c r="A61" s="110"/>
      <c r="B61" s="101"/>
      <c r="C61" s="95"/>
      <c r="D61" s="19">
        <v>974</v>
      </c>
      <c r="E61" s="27" t="s">
        <v>26</v>
      </c>
      <c r="F61" s="20" t="s">
        <v>22</v>
      </c>
      <c r="G61" s="19">
        <v>2</v>
      </c>
      <c r="H61" s="19">
        <v>7009</v>
      </c>
      <c r="I61" s="19">
        <v>621</v>
      </c>
      <c r="J61" s="19">
        <v>46187</v>
      </c>
      <c r="K61" s="19">
        <v>46187</v>
      </c>
      <c r="L61" s="21">
        <f t="shared" si="1"/>
        <v>50806</v>
      </c>
      <c r="M61" s="29">
        <v>50806</v>
      </c>
      <c r="N61" s="29">
        <v>50806</v>
      </c>
    </row>
    <row r="62" spans="1:14" ht="16.5" customHeight="1">
      <c r="A62" s="110"/>
      <c r="B62" s="101"/>
      <c r="C62" s="95"/>
      <c r="D62" s="19">
        <v>974</v>
      </c>
      <c r="E62" s="27" t="s">
        <v>26</v>
      </c>
      <c r="F62" s="20" t="s">
        <v>22</v>
      </c>
      <c r="G62" s="19">
        <v>2</v>
      </c>
      <c r="H62" s="19">
        <v>7010</v>
      </c>
      <c r="I62" s="19">
        <v>611</v>
      </c>
      <c r="J62" s="19">
        <v>1476</v>
      </c>
      <c r="K62" s="19">
        <v>1476</v>
      </c>
      <c r="L62" s="21">
        <f t="shared" si="1"/>
        <v>1624</v>
      </c>
      <c r="M62" s="29">
        <v>1624</v>
      </c>
      <c r="N62" s="29">
        <v>1624</v>
      </c>
    </row>
    <row r="63" spans="1:14" ht="16.5" customHeight="1">
      <c r="A63" s="110"/>
      <c r="B63" s="101"/>
      <c r="C63" s="95"/>
      <c r="D63" s="19">
        <v>974</v>
      </c>
      <c r="E63" s="27" t="s">
        <v>26</v>
      </c>
      <c r="F63" s="20" t="s">
        <v>22</v>
      </c>
      <c r="G63" s="19">
        <v>2</v>
      </c>
      <c r="H63" s="19">
        <v>7011</v>
      </c>
      <c r="I63" s="19">
        <v>611</v>
      </c>
      <c r="J63" s="19">
        <v>4248</v>
      </c>
      <c r="K63" s="19">
        <v>4248</v>
      </c>
      <c r="L63" s="21">
        <f t="shared" si="1"/>
        <v>4673</v>
      </c>
      <c r="M63" s="29">
        <v>4673</v>
      </c>
      <c r="N63" s="29">
        <v>4673</v>
      </c>
    </row>
    <row r="64" spans="1:14" ht="16.5" customHeight="1">
      <c r="A64" s="110"/>
      <c r="B64" s="101"/>
      <c r="C64" s="95"/>
      <c r="D64" s="19">
        <v>974</v>
      </c>
      <c r="E64" s="27" t="s">
        <v>26</v>
      </c>
      <c r="F64" s="20" t="s">
        <v>22</v>
      </c>
      <c r="G64" s="19">
        <v>2</v>
      </c>
      <c r="H64" s="19">
        <v>7011</v>
      </c>
      <c r="I64" s="19">
        <v>612</v>
      </c>
      <c r="J64" s="19">
        <v>406</v>
      </c>
      <c r="K64" s="19">
        <v>406</v>
      </c>
      <c r="L64" s="21">
        <f t="shared" si="1"/>
        <v>447</v>
      </c>
      <c r="M64" s="29">
        <v>447</v>
      </c>
      <c r="N64" s="29">
        <v>447</v>
      </c>
    </row>
    <row r="65" spans="1:14" ht="16.5" customHeight="1">
      <c r="A65" s="110"/>
      <c r="B65" s="101"/>
      <c r="C65" s="95"/>
      <c r="D65" s="19">
        <v>974</v>
      </c>
      <c r="E65" s="27" t="s">
        <v>26</v>
      </c>
      <c r="F65" s="20" t="s">
        <v>22</v>
      </c>
      <c r="G65" s="19">
        <v>2</v>
      </c>
      <c r="H65" s="19">
        <v>7019</v>
      </c>
      <c r="I65" s="19">
        <v>611</v>
      </c>
      <c r="J65" s="19">
        <v>5192</v>
      </c>
      <c r="K65" s="19">
        <v>5192</v>
      </c>
      <c r="L65" s="21">
        <f t="shared" si="1"/>
        <v>5711</v>
      </c>
      <c r="M65" s="29">
        <v>5711</v>
      </c>
      <c r="N65" s="29">
        <v>5711</v>
      </c>
    </row>
    <row r="66" spans="1:14" ht="16.5" customHeight="1">
      <c r="A66" s="111"/>
      <c r="B66" s="101"/>
      <c r="C66" s="102"/>
      <c r="D66" s="19">
        <v>974</v>
      </c>
      <c r="E66" s="27" t="s">
        <v>26</v>
      </c>
      <c r="F66" s="20" t="s">
        <v>22</v>
      </c>
      <c r="G66" s="19">
        <v>2</v>
      </c>
      <c r="H66" s="19">
        <v>7019</v>
      </c>
      <c r="I66" s="19">
        <v>612</v>
      </c>
      <c r="J66" s="19">
        <v>354</v>
      </c>
      <c r="K66" s="19">
        <v>354</v>
      </c>
      <c r="L66" s="21">
        <f t="shared" si="1"/>
        <v>389</v>
      </c>
      <c r="M66" s="29">
        <v>389</v>
      </c>
      <c r="N66" s="29">
        <v>389</v>
      </c>
    </row>
    <row r="67" spans="1:14" ht="16.5" customHeight="1">
      <c r="A67" s="101" t="s">
        <v>40</v>
      </c>
      <c r="B67" s="131" t="s">
        <v>17</v>
      </c>
      <c r="C67" s="94" t="s">
        <v>74</v>
      </c>
      <c r="D67" s="19"/>
      <c r="E67" s="27"/>
      <c r="F67" s="20"/>
      <c r="G67" s="19"/>
      <c r="H67" s="19"/>
      <c r="I67" s="19"/>
      <c r="J67" s="26">
        <f>J68+J69</f>
        <v>18294</v>
      </c>
      <c r="K67" s="26">
        <f>K68+K69</f>
        <v>8615</v>
      </c>
      <c r="L67" s="26">
        <f>L68+L69</f>
        <v>8647</v>
      </c>
      <c r="M67" s="29">
        <v>8647</v>
      </c>
      <c r="N67" s="29">
        <v>8647</v>
      </c>
    </row>
    <row r="68" spans="1:14" ht="17.25" customHeight="1">
      <c r="A68" s="101"/>
      <c r="B68" s="131"/>
      <c r="C68" s="95"/>
      <c r="D68" s="23">
        <v>974</v>
      </c>
      <c r="E68" s="24" t="s">
        <v>26</v>
      </c>
      <c r="F68" s="25" t="s">
        <v>22</v>
      </c>
      <c r="G68" s="23">
        <v>2</v>
      </c>
      <c r="H68" s="23">
        <v>2846</v>
      </c>
      <c r="I68" s="23">
        <v>612</v>
      </c>
      <c r="J68" s="26">
        <v>16440</v>
      </c>
      <c r="K68" s="26">
        <v>7729</v>
      </c>
      <c r="L68" s="26">
        <v>7756</v>
      </c>
      <c r="M68" s="29">
        <v>7756</v>
      </c>
      <c r="N68" s="29">
        <v>7756</v>
      </c>
    </row>
    <row r="69" spans="1:14" ht="18" customHeight="1">
      <c r="A69" s="101"/>
      <c r="B69" s="132"/>
      <c r="C69" s="102"/>
      <c r="D69" s="19">
        <v>974</v>
      </c>
      <c r="E69" s="27" t="s">
        <v>26</v>
      </c>
      <c r="F69" s="20" t="s">
        <v>22</v>
      </c>
      <c r="G69" s="19">
        <v>2</v>
      </c>
      <c r="H69" s="19">
        <v>2846</v>
      </c>
      <c r="I69" s="19">
        <v>622</v>
      </c>
      <c r="J69" s="4">
        <v>1854</v>
      </c>
      <c r="K69" s="4">
        <v>886</v>
      </c>
      <c r="L69" s="13">
        <v>891</v>
      </c>
      <c r="M69" s="4">
        <v>891</v>
      </c>
      <c r="N69" s="4">
        <v>891</v>
      </c>
    </row>
    <row r="70" spans="1:14" ht="63">
      <c r="A70" s="41" t="s">
        <v>41</v>
      </c>
      <c r="B70" s="14" t="s">
        <v>19</v>
      </c>
      <c r="C70" s="7" t="s">
        <v>75</v>
      </c>
      <c r="D70" s="19">
        <v>974</v>
      </c>
      <c r="E70" s="20" t="s">
        <v>26</v>
      </c>
      <c r="F70" s="27" t="s">
        <v>22</v>
      </c>
      <c r="G70" s="27" t="s">
        <v>27</v>
      </c>
      <c r="H70" s="19">
        <v>4907</v>
      </c>
      <c r="I70" s="19">
        <v>612</v>
      </c>
      <c r="J70" s="22">
        <v>9120</v>
      </c>
      <c r="K70" s="22">
        <v>12950</v>
      </c>
      <c r="L70" s="22">
        <v>12950</v>
      </c>
      <c r="M70" s="29">
        <v>12950</v>
      </c>
      <c r="N70" s="29">
        <v>12950</v>
      </c>
    </row>
    <row r="71" spans="1:14" ht="21" customHeight="1">
      <c r="A71" s="101" t="s">
        <v>42</v>
      </c>
      <c r="B71" s="131" t="s">
        <v>20</v>
      </c>
      <c r="C71" s="94" t="s">
        <v>74</v>
      </c>
      <c r="D71" s="19"/>
      <c r="E71" s="20"/>
      <c r="F71" s="27"/>
      <c r="G71" s="27"/>
      <c r="H71" s="19"/>
      <c r="I71" s="19"/>
      <c r="J71" s="23">
        <f>J72+J73</f>
        <v>8812</v>
      </c>
      <c r="K71" s="23">
        <f>K72+K73</f>
        <v>8812</v>
      </c>
      <c r="L71" s="28">
        <f>L72+L73</f>
        <v>9693</v>
      </c>
      <c r="M71" s="29">
        <v>9693</v>
      </c>
      <c r="N71" s="29">
        <v>9693</v>
      </c>
    </row>
    <row r="72" spans="1:14" ht="27.75" customHeight="1">
      <c r="A72" s="101"/>
      <c r="B72" s="131"/>
      <c r="C72" s="95"/>
      <c r="D72" s="19">
        <v>974</v>
      </c>
      <c r="E72" s="20" t="s">
        <v>26</v>
      </c>
      <c r="F72" s="27" t="s">
        <v>22</v>
      </c>
      <c r="G72" s="27" t="s">
        <v>27</v>
      </c>
      <c r="H72" s="19">
        <v>4911</v>
      </c>
      <c r="I72" s="19">
        <v>612</v>
      </c>
      <c r="J72" s="19">
        <v>8582</v>
      </c>
      <c r="K72" s="19">
        <v>8582</v>
      </c>
      <c r="L72" s="21">
        <f>ROUND(K72*1.1,0)</f>
        <v>9440</v>
      </c>
      <c r="M72" s="29">
        <v>9440</v>
      </c>
      <c r="N72" s="29">
        <v>9440</v>
      </c>
    </row>
    <row r="73" spans="1:14" ht="23.25" customHeight="1">
      <c r="A73" s="101"/>
      <c r="B73" s="132"/>
      <c r="C73" s="102"/>
      <c r="D73" s="19">
        <v>974</v>
      </c>
      <c r="E73" s="20" t="s">
        <v>26</v>
      </c>
      <c r="F73" s="27" t="s">
        <v>22</v>
      </c>
      <c r="G73" s="27" t="s">
        <v>27</v>
      </c>
      <c r="H73" s="19">
        <v>4911</v>
      </c>
      <c r="I73" s="19">
        <v>622</v>
      </c>
      <c r="J73" s="19">
        <v>230</v>
      </c>
      <c r="K73" s="19">
        <v>230</v>
      </c>
      <c r="L73" s="19">
        <f>ROUND(K73*1.1,0)</f>
        <v>253</v>
      </c>
      <c r="M73" s="29">
        <v>253</v>
      </c>
      <c r="N73" s="29">
        <v>253</v>
      </c>
    </row>
    <row r="74" spans="1:14" ht="19.5" customHeight="1">
      <c r="A74" s="93" t="s">
        <v>29</v>
      </c>
      <c r="B74" s="96" t="s">
        <v>28</v>
      </c>
      <c r="C74" s="94" t="s">
        <v>72</v>
      </c>
      <c r="D74" s="19"/>
      <c r="E74" s="29"/>
      <c r="F74" s="29"/>
      <c r="G74" s="19"/>
      <c r="H74" s="19"/>
      <c r="I74" s="19"/>
      <c r="J74" s="28">
        <f>J75+J76+J77+J81+J82</f>
        <v>30806</v>
      </c>
      <c r="K74" s="28">
        <f>K75+K76+K77+K81+K82</f>
        <v>32229</v>
      </c>
      <c r="L74" s="28">
        <f>L75+L76+L77+L81+L82</f>
        <v>35728</v>
      </c>
      <c r="M74" s="28">
        <f>M75+M76+M77+M81+M82</f>
        <v>35728</v>
      </c>
      <c r="N74" s="28">
        <f>N75+N76+N77+N81+N82</f>
        <v>35728</v>
      </c>
    </row>
    <row r="75" spans="1:14" ht="19.5" customHeight="1">
      <c r="A75" s="93"/>
      <c r="B75" s="97"/>
      <c r="C75" s="117"/>
      <c r="D75" s="19">
        <v>974</v>
      </c>
      <c r="E75" s="20" t="s">
        <v>26</v>
      </c>
      <c r="F75" s="20" t="s">
        <v>22</v>
      </c>
      <c r="G75" s="19">
        <v>3</v>
      </c>
      <c r="H75" s="19">
        <v>2823</v>
      </c>
      <c r="I75" s="19">
        <v>612</v>
      </c>
      <c r="J75" s="30">
        <f>J94+J97</f>
        <v>807</v>
      </c>
      <c r="K75" s="30">
        <f>K94+K97</f>
        <v>1265</v>
      </c>
      <c r="L75" s="30">
        <f>L94+L97</f>
        <v>1442</v>
      </c>
      <c r="M75" s="30">
        <f>M94+M97</f>
        <v>1442</v>
      </c>
      <c r="N75" s="30">
        <f>N94+N97</f>
        <v>1442</v>
      </c>
    </row>
    <row r="76" spans="1:14" ht="19.5" customHeight="1">
      <c r="A76" s="93"/>
      <c r="B76" s="97"/>
      <c r="C76" s="117"/>
      <c r="D76" s="19">
        <v>974</v>
      </c>
      <c r="E76" s="20" t="s">
        <v>26</v>
      </c>
      <c r="F76" s="20" t="s">
        <v>22</v>
      </c>
      <c r="G76" s="19">
        <v>3</v>
      </c>
      <c r="H76" s="19">
        <v>2846</v>
      </c>
      <c r="I76" s="19">
        <v>612</v>
      </c>
      <c r="J76" s="30">
        <f>J95</f>
        <v>165</v>
      </c>
      <c r="K76" s="30">
        <f>K95</f>
        <v>360</v>
      </c>
      <c r="L76" s="30">
        <f>L95</f>
        <v>430</v>
      </c>
      <c r="M76" s="30">
        <f>M95</f>
        <v>430</v>
      </c>
      <c r="N76" s="30">
        <f>N95</f>
        <v>430</v>
      </c>
    </row>
    <row r="77" spans="1:14" ht="18" customHeight="1">
      <c r="A77" s="93"/>
      <c r="B77" s="97"/>
      <c r="C77" s="117"/>
      <c r="D77" s="112">
        <v>974</v>
      </c>
      <c r="E77" s="84" t="s">
        <v>26</v>
      </c>
      <c r="F77" s="86" t="s">
        <v>22</v>
      </c>
      <c r="G77" s="112">
        <v>3</v>
      </c>
      <c r="H77" s="112">
        <v>2987</v>
      </c>
      <c r="I77" s="112">
        <v>611</v>
      </c>
      <c r="J77" s="115">
        <f>J83</f>
        <v>29029</v>
      </c>
      <c r="K77" s="115">
        <f>K83</f>
        <v>29204</v>
      </c>
      <c r="L77" s="115">
        <f>L83</f>
        <v>32299</v>
      </c>
      <c r="M77" s="115">
        <f>M83</f>
        <v>32299</v>
      </c>
      <c r="N77" s="115">
        <f>N83</f>
        <v>32299</v>
      </c>
    </row>
    <row r="78" spans="1:14" ht="19.5" customHeight="1" hidden="1">
      <c r="A78" s="93"/>
      <c r="B78" s="97"/>
      <c r="C78" s="117"/>
      <c r="D78" s="113"/>
      <c r="E78" s="85"/>
      <c r="F78" s="87"/>
      <c r="G78" s="113"/>
      <c r="H78" s="113"/>
      <c r="I78" s="113"/>
      <c r="J78" s="116"/>
      <c r="K78" s="116"/>
      <c r="L78" s="116"/>
      <c r="M78" s="116"/>
      <c r="N78" s="116"/>
    </row>
    <row r="79" spans="1:14" ht="19.5" customHeight="1" hidden="1">
      <c r="A79" s="93"/>
      <c r="B79" s="97"/>
      <c r="C79" s="117"/>
      <c r="D79" s="113"/>
      <c r="E79" s="85"/>
      <c r="F79" s="87"/>
      <c r="G79" s="113"/>
      <c r="H79" s="113"/>
      <c r="I79" s="113"/>
      <c r="J79" s="116"/>
      <c r="K79" s="116"/>
      <c r="L79" s="116"/>
      <c r="M79" s="116"/>
      <c r="N79" s="116"/>
    </row>
    <row r="80" spans="1:14" ht="19.5" customHeight="1" hidden="1">
      <c r="A80" s="93"/>
      <c r="B80" s="97"/>
      <c r="C80" s="117"/>
      <c r="D80" s="114"/>
      <c r="E80" s="85"/>
      <c r="F80" s="87"/>
      <c r="G80" s="114"/>
      <c r="H80" s="114"/>
      <c r="I80" s="114"/>
      <c r="J80" s="116"/>
      <c r="K80" s="116"/>
      <c r="L80" s="116"/>
      <c r="M80" s="116"/>
      <c r="N80" s="116"/>
    </row>
    <row r="81" spans="1:14" ht="19.5" customHeight="1">
      <c r="A81" s="93"/>
      <c r="B81" s="97"/>
      <c r="C81" s="117"/>
      <c r="D81" s="58">
        <v>974</v>
      </c>
      <c r="E81" s="59" t="s">
        <v>26</v>
      </c>
      <c r="F81" s="59" t="s">
        <v>22</v>
      </c>
      <c r="G81" s="58">
        <v>3</v>
      </c>
      <c r="H81" s="58">
        <v>4902</v>
      </c>
      <c r="I81" s="58">
        <v>244</v>
      </c>
      <c r="J81" s="60">
        <v>805</v>
      </c>
      <c r="K81" s="60">
        <v>950</v>
      </c>
      <c r="L81" s="60">
        <v>1007</v>
      </c>
      <c r="M81" s="61">
        <v>1007</v>
      </c>
      <c r="N81" s="61">
        <v>1007</v>
      </c>
    </row>
    <row r="82" spans="1:14" ht="19.5" customHeight="1">
      <c r="A82" s="93"/>
      <c r="B82" s="89"/>
      <c r="C82" s="118"/>
      <c r="D82" s="19">
        <v>974</v>
      </c>
      <c r="E82" s="20" t="s">
        <v>26</v>
      </c>
      <c r="F82" s="20" t="s">
        <v>22</v>
      </c>
      <c r="G82" s="19">
        <v>3</v>
      </c>
      <c r="H82" s="19">
        <v>4920</v>
      </c>
      <c r="I82" s="31">
        <v>612</v>
      </c>
      <c r="J82" s="57">
        <f>J96</f>
        <v>0</v>
      </c>
      <c r="K82" s="9">
        <v>450</v>
      </c>
      <c r="L82" s="32">
        <v>550</v>
      </c>
      <c r="M82" s="29">
        <v>550</v>
      </c>
      <c r="N82" s="29">
        <v>550</v>
      </c>
    </row>
    <row r="83" spans="1:14" ht="15" customHeight="1">
      <c r="A83" s="98" t="s">
        <v>43</v>
      </c>
      <c r="B83" s="101" t="s">
        <v>30</v>
      </c>
      <c r="C83" s="94" t="s">
        <v>76</v>
      </c>
      <c r="D83" s="112">
        <v>974</v>
      </c>
      <c r="E83" s="84" t="s">
        <v>26</v>
      </c>
      <c r="F83" s="86" t="s">
        <v>22</v>
      </c>
      <c r="G83" s="112">
        <v>3</v>
      </c>
      <c r="H83" s="112">
        <v>2987</v>
      </c>
      <c r="I83" s="112">
        <v>611</v>
      </c>
      <c r="J83" s="115">
        <v>29029</v>
      </c>
      <c r="K83" s="115">
        <v>29204</v>
      </c>
      <c r="L83" s="115">
        <v>32299</v>
      </c>
      <c r="M83" s="112">
        <v>32299</v>
      </c>
      <c r="N83" s="112">
        <v>32299</v>
      </c>
    </row>
    <row r="84" spans="1:14" ht="15" customHeight="1">
      <c r="A84" s="99"/>
      <c r="B84" s="101"/>
      <c r="C84" s="117"/>
      <c r="D84" s="113"/>
      <c r="E84" s="85"/>
      <c r="F84" s="87"/>
      <c r="G84" s="113"/>
      <c r="H84" s="113"/>
      <c r="I84" s="113"/>
      <c r="J84" s="116"/>
      <c r="K84" s="116"/>
      <c r="L84" s="116"/>
      <c r="M84" s="113"/>
      <c r="N84" s="113"/>
    </row>
    <row r="85" spans="1:14" ht="18" customHeight="1">
      <c r="A85" s="99"/>
      <c r="B85" s="101"/>
      <c r="C85" s="117"/>
      <c r="D85" s="113"/>
      <c r="E85" s="85"/>
      <c r="F85" s="87"/>
      <c r="G85" s="113"/>
      <c r="H85" s="113"/>
      <c r="I85" s="113"/>
      <c r="J85" s="116"/>
      <c r="K85" s="116"/>
      <c r="L85" s="116"/>
      <c r="M85" s="113"/>
      <c r="N85" s="113"/>
    </row>
    <row r="86" spans="1:14" ht="32.25" customHeight="1">
      <c r="A86" s="99"/>
      <c r="B86" s="101"/>
      <c r="C86" s="117"/>
      <c r="D86" s="114"/>
      <c r="E86" s="85"/>
      <c r="F86" s="87"/>
      <c r="G86" s="114"/>
      <c r="H86" s="114"/>
      <c r="I86" s="114"/>
      <c r="J86" s="116"/>
      <c r="K86" s="116"/>
      <c r="L86" s="116"/>
      <c r="M86" s="114"/>
      <c r="N86" s="114"/>
    </row>
    <row r="87" spans="1:14" ht="15" customHeight="1" hidden="1">
      <c r="A87" s="31"/>
      <c r="B87" s="101"/>
      <c r="C87" s="117"/>
      <c r="D87" s="19"/>
      <c r="E87" s="29"/>
      <c r="F87" s="29"/>
      <c r="G87" s="19"/>
      <c r="H87" s="19"/>
      <c r="I87" s="19"/>
      <c r="J87" s="19"/>
      <c r="K87" s="19"/>
      <c r="L87" s="19"/>
      <c r="M87" s="29"/>
      <c r="N87" s="29"/>
    </row>
    <row r="88" spans="1:14" ht="15" customHeight="1" hidden="1">
      <c r="A88" s="31"/>
      <c r="B88" s="101"/>
      <c r="C88" s="117"/>
      <c r="D88" s="19"/>
      <c r="E88" s="29"/>
      <c r="F88" s="29"/>
      <c r="G88" s="19"/>
      <c r="H88" s="19"/>
      <c r="I88" s="19"/>
      <c r="J88" s="19"/>
      <c r="K88" s="19"/>
      <c r="L88" s="19"/>
      <c r="M88" s="29"/>
      <c r="N88" s="29"/>
    </row>
    <row r="89" spans="1:14" ht="15" customHeight="1" hidden="1">
      <c r="A89" s="31"/>
      <c r="B89" s="101"/>
      <c r="C89" s="117"/>
      <c r="D89" s="19"/>
      <c r="E89" s="29"/>
      <c r="F89" s="29"/>
      <c r="G89" s="19"/>
      <c r="H89" s="19"/>
      <c r="I89" s="19"/>
      <c r="J89" s="19"/>
      <c r="K89" s="19"/>
      <c r="L89" s="19"/>
      <c r="M89" s="29"/>
      <c r="N89" s="29"/>
    </row>
    <row r="90" spans="1:14" ht="15" customHeight="1" hidden="1">
      <c r="A90" s="31"/>
      <c r="B90" s="101"/>
      <c r="C90" s="117"/>
      <c r="D90" s="19"/>
      <c r="E90" s="29"/>
      <c r="F90" s="29"/>
      <c r="G90" s="19"/>
      <c r="H90" s="19"/>
      <c r="I90" s="19"/>
      <c r="J90" s="19"/>
      <c r="K90" s="19"/>
      <c r="L90" s="19"/>
      <c r="M90" s="29"/>
      <c r="N90" s="29"/>
    </row>
    <row r="91" spans="1:14" ht="15" customHeight="1" hidden="1">
      <c r="A91" s="31"/>
      <c r="B91" s="101"/>
      <c r="C91" s="117"/>
      <c r="D91" s="19"/>
      <c r="E91" s="29"/>
      <c r="F91" s="29"/>
      <c r="G91" s="19"/>
      <c r="H91" s="19"/>
      <c r="I91" s="19"/>
      <c r="J91" s="19"/>
      <c r="K91" s="19"/>
      <c r="L91" s="19"/>
      <c r="M91" s="29"/>
      <c r="N91" s="29"/>
    </row>
    <row r="92" spans="1:14" ht="15.75" customHeight="1" hidden="1" thickBot="1">
      <c r="A92" s="31"/>
      <c r="B92" s="101"/>
      <c r="C92" s="118"/>
      <c r="D92" s="19"/>
      <c r="E92" s="29"/>
      <c r="F92" s="29"/>
      <c r="G92" s="19"/>
      <c r="H92" s="19"/>
      <c r="I92" s="19"/>
      <c r="J92" s="19"/>
      <c r="K92" s="19"/>
      <c r="L92" s="19"/>
      <c r="M92" s="29"/>
      <c r="N92" s="29"/>
    </row>
    <row r="93" spans="1:14" ht="15.75" customHeight="1">
      <c r="A93" s="109" t="s">
        <v>46</v>
      </c>
      <c r="B93" s="101" t="s">
        <v>47</v>
      </c>
      <c r="C93" s="94" t="s">
        <v>77</v>
      </c>
      <c r="D93" s="19"/>
      <c r="E93" s="29"/>
      <c r="F93" s="29"/>
      <c r="G93" s="19"/>
      <c r="H93" s="19"/>
      <c r="I93" s="19"/>
      <c r="J93" s="28">
        <f>J94+J95+J96</f>
        <v>578</v>
      </c>
      <c r="K93" s="28">
        <f>K94+K95+K96</f>
        <v>1605</v>
      </c>
      <c r="L93" s="28">
        <f>L94+L95+L96</f>
        <v>1919</v>
      </c>
      <c r="M93" s="29">
        <v>1919</v>
      </c>
      <c r="N93" s="29">
        <v>1919</v>
      </c>
    </row>
    <row r="94" spans="1:14" ht="15.75" customHeight="1">
      <c r="A94" s="110"/>
      <c r="B94" s="101"/>
      <c r="C94" s="117"/>
      <c r="D94" s="19">
        <v>974</v>
      </c>
      <c r="E94" s="20" t="s">
        <v>26</v>
      </c>
      <c r="F94" s="20" t="s">
        <v>22</v>
      </c>
      <c r="G94" s="19">
        <v>3</v>
      </c>
      <c r="H94" s="19">
        <v>2823</v>
      </c>
      <c r="I94" s="19">
        <v>612</v>
      </c>
      <c r="J94" s="19">
        <v>413</v>
      </c>
      <c r="K94" s="19">
        <v>795</v>
      </c>
      <c r="L94" s="19">
        <v>939</v>
      </c>
      <c r="M94" s="29">
        <v>939</v>
      </c>
      <c r="N94" s="29">
        <v>939</v>
      </c>
    </row>
    <row r="95" spans="1:14" ht="15.75">
      <c r="A95" s="110"/>
      <c r="B95" s="101"/>
      <c r="C95" s="117"/>
      <c r="D95" s="19">
        <v>974</v>
      </c>
      <c r="E95" s="20" t="s">
        <v>26</v>
      </c>
      <c r="F95" s="20" t="s">
        <v>22</v>
      </c>
      <c r="G95" s="19">
        <v>3</v>
      </c>
      <c r="H95" s="19">
        <v>2846</v>
      </c>
      <c r="I95" s="19">
        <v>612</v>
      </c>
      <c r="J95" s="30">
        <v>165</v>
      </c>
      <c r="K95" s="30">
        <v>360</v>
      </c>
      <c r="L95" s="30">
        <v>430</v>
      </c>
      <c r="M95" s="29">
        <v>430</v>
      </c>
      <c r="N95" s="29">
        <v>430</v>
      </c>
    </row>
    <row r="96" spans="1:14" ht="16.5" customHeight="1">
      <c r="A96" s="110"/>
      <c r="B96" s="96"/>
      <c r="C96" s="118"/>
      <c r="D96" s="19">
        <v>974</v>
      </c>
      <c r="E96" s="20" t="s">
        <v>26</v>
      </c>
      <c r="F96" s="20" t="s">
        <v>22</v>
      </c>
      <c r="G96" s="19">
        <v>3</v>
      </c>
      <c r="H96" s="19">
        <v>4920</v>
      </c>
      <c r="I96" s="19">
        <v>612</v>
      </c>
      <c r="J96" s="21">
        <v>0</v>
      </c>
      <c r="K96" s="21">
        <v>450</v>
      </c>
      <c r="L96" s="21">
        <v>550</v>
      </c>
      <c r="M96" s="29">
        <v>550</v>
      </c>
      <c r="N96" s="29">
        <v>550</v>
      </c>
    </row>
    <row r="97" spans="1:14" ht="48.75" customHeight="1">
      <c r="A97" s="14" t="s">
        <v>48</v>
      </c>
      <c r="B97" s="15" t="s">
        <v>49</v>
      </c>
      <c r="C97" s="48" t="s">
        <v>66</v>
      </c>
      <c r="D97" s="19">
        <v>974</v>
      </c>
      <c r="E97" s="20" t="s">
        <v>26</v>
      </c>
      <c r="F97" s="20" t="s">
        <v>22</v>
      </c>
      <c r="G97" s="19">
        <v>3</v>
      </c>
      <c r="H97" s="19">
        <v>2823</v>
      </c>
      <c r="I97" s="19">
        <v>612</v>
      </c>
      <c r="J97" s="51">
        <v>394</v>
      </c>
      <c r="K97" s="51">
        <f>1420-950</f>
        <v>470</v>
      </c>
      <c r="L97" s="51">
        <f>1510-1007</f>
        <v>503</v>
      </c>
      <c r="M97" s="33">
        <v>503</v>
      </c>
      <c r="N97" s="33">
        <v>503</v>
      </c>
    </row>
    <row r="98" spans="1:14" s="53" customFormat="1" ht="48.75" customHeight="1">
      <c r="A98" s="62" t="s">
        <v>79</v>
      </c>
      <c r="B98" s="63" t="s">
        <v>80</v>
      </c>
      <c r="C98" s="67" t="s">
        <v>66</v>
      </c>
      <c r="D98" s="58">
        <v>974</v>
      </c>
      <c r="E98" s="59" t="s">
        <v>26</v>
      </c>
      <c r="F98" s="59" t="s">
        <v>22</v>
      </c>
      <c r="G98" s="58">
        <v>3</v>
      </c>
      <c r="H98" s="58">
        <v>4902</v>
      </c>
      <c r="I98" s="58">
        <v>244</v>
      </c>
      <c r="J98" s="60">
        <v>805</v>
      </c>
      <c r="K98" s="60">
        <v>950</v>
      </c>
      <c r="L98" s="60">
        <v>1007</v>
      </c>
      <c r="M98" s="61">
        <v>1007</v>
      </c>
      <c r="N98" s="61">
        <v>1007</v>
      </c>
    </row>
    <row r="99" spans="1:14" ht="34.5" customHeight="1">
      <c r="A99" s="68" t="s">
        <v>31</v>
      </c>
      <c r="B99" s="69" t="s">
        <v>32</v>
      </c>
      <c r="C99" s="70" t="s">
        <v>72</v>
      </c>
      <c r="D99" s="71"/>
      <c r="E99" s="71"/>
      <c r="F99" s="71"/>
      <c r="G99" s="71"/>
      <c r="H99" s="71"/>
      <c r="I99" s="71"/>
      <c r="J99" s="60">
        <f>J103+J104+J105+J100</f>
        <v>1251</v>
      </c>
      <c r="K99" s="60">
        <f>K103+K104+K105+K100</f>
        <v>1455</v>
      </c>
      <c r="L99" s="60">
        <f>L103+L104+L105+L100</f>
        <v>1650</v>
      </c>
      <c r="M99" s="60">
        <f>M103+M104+M105+M100</f>
        <v>1650</v>
      </c>
      <c r="N99" s="60">
        <f>N103+N104+N105+N100</f>
        <v>480</v>
      </c>
    </row>
    <row r="100" spans="1:14" ht="19.5" customHeight="1">
      <c r="A100" s="121" t="s">
        <v>44</v>
      </c>
      <c r="B100" s="66" t="s">
        <v>81</v>
      </c>
      <c r="C100" s="122"/>
      <c r="D100" s="71"/>
      <c r="E100" s="71"/>
      <c r="F100" s="71"/>
      <c r="G100" s="71"/>
      <c r="H100" s="71"/>
      <c r="I100" s="71"/>
      <c r="J100" s="60">
        <f>J101+J102</f>
        <v>395</v>
      </c>
      <c r="K100" s="60">
        <f>K101+K102</f>
        <v>437</v>
      </c>
      <c r="L100" s="60">
        <f>L101+L102</f>
        <v>480</v>
      </c>
      <c r="M100" s="60">
        <f>M101+M102</f>
        <v>480</v>
      </c>
      <c r="N100" s="60">
        <f>N101+N102</f>
        <v>480</v>
      </c>
    </row>
    <row r="101" spans="1:14" ht="20.25" customHeight="1">
      <c r="A101" s="121"/>
      <c r="B101" s="119"/>
      <c r="C101" s="122"/>
      <c r="D101" s="71">
        <v>974</v>
      </c>
      <c r="E101" s="59" t="s">
        <v>82</v>
      </c>
      <c r="F101" s="59" t="s">
        <v>22</v>
      </c>
      <c r="G101" s="71">
        <v>4</v>
      </c>
      <c r="H101" s="71">
        <v>2993</v>
      </c>
      <c r="I101" s="71">
        <v>244</v>
      </c>
      <c r="J101" s="60">
        <v>320</v>
      </c>
      <c r="K101" s="60">
        <v>348</v>
      </c>
      <c r="L101" s="60">
        <v>389</v>
      </c>
      <c r="M101" s="61">
        <v>389</v>
      </c>
      <c r="N101" s="72">
        <v>389</v>
      </c>
    </row>
    <row r="102" spans="1:14" ht="20.25" customHeight="1">
      <c r="A102" s="121"/>
      <c r="B102" s="119"/>
      <c r="C102" s="122"/>
      <c r="D102" s="73">
        <v>974</v>
      </c>
      <c r="E102" s="74" t="s">
        <v>82</v>
      </c>
      <c r="F102" s="74" t="s">
        <v>22</v>
      </c>
      <c r="G102" s="73">
        <v>4</v>
      </c>
      <c r="H102" s="73">
        <v>4902</v>
      </c>
      <c r="I102" s="73">
        <v>244</v>
      </c>
      <c r="J102" s="61">
        <v>75</v>
      </c>
      <c r="K102" s="61">
        <v>89</v>
      </c>
      <c r="L102" s="61">
        <v>91</v>
      </c>
      <c r="M102" s="61">
        <v>91</v>
      </c>
      <c r="N102" s="61">
        <v>91</v>
      </c>
    </row>
    <row r="103" spans="1:14" ht="46.5" customHeight="1">
      <c r="A103" s="121"/>
      <c r="B103" s="120"/>
      <c r="C103" s="122"/>
      <c r="D103" s="62"/>
      <c r="E103" s="75"/>
      <c r="F103" s="75"/>
      <c r="G103" s="62"/>
      <c r="H103" s="62"/>
      <c r="I103" s="62"/>
      <c r="J103" s="76"/>
      <c r="K103" s="77"/>
      <c r="L103" s="77"/>
      <c r="M103" s="78"/>
      <c r="N103" s="61"/>
    </row>
    <row r="104" spans="1:14" ht="47.25">
      <c r="A104" s="8" t="s">
        <v>45</v>
      </c>
      <c r="B104" s="47" t="s">
        <v>34</v>
      </c>
      <c r="C104" s="49"/>
      <c r="D104" s="22">
        <v>974</v>
      </c>
      <c r="E104" s="20" t="s">
        <v>33</v>
      </c>
      <c r="F104" s="20" t="s">
        <v>22</v>
      </c>
      <c r="G104" s="22">
        <v>4</v>
      </c>
      <c r="H104" s="22">
        <v>2993</v>
      </c>
      <c r="I104" s="22">
        <v>244</v>
      </c>
      <c r="J104" s="51">
        <v>135</v>
      </c>
      <c r="K104" s="51">
        <v>176</v>
      </c>
      <c r="L104" s="51">
        <v>216</v>
      </c>
      <c r="M104" s="33">
        <v>216</v>
      </c>
      <c r="N104" s="52"/>
    </row>
    <row r="105" spans="1:14" ht="56.25" customHeight="1">
      <c r="A105" s="8" t="s">
        <v>50</v>
      </c>
      <c r="B105" s="8" t="s">
        <v>51</v>
      </c>
      <c r="C105" s="49" t="s">
        <v>25</v>
      </c>
      <c r="D105" s="33">
        <v>974</v>
      </c>
      <c r="E105" s="34" t="s">
        <v>33</v>
      </c>
      <c r="F105" s="34" t="s">
        <v>22</v>
      </c>
      <c r="G105" s="33">
        <v>4</v>
      </c>
      <c r="H105" s="33">
        <v>2993</v>
      </c>
      <c r="I105" s="33">
        <v>244</v>
      </c>
      <c r="J105" s="51">
        <v>721</v>
      </c>
      <c r="K105" s="51">
        <v>842</v>
      </c>
      <c r="L105" s="51">
        <v>954</v>
      </c>
      <c r="M105" s="33">
        <v>954</v>
      </c>
      <c r="N105" s="52"/>
    </row>
    <row r="106" spans="1:14" ht="15" customHeight="1">
      <c r="A106" s="107" t="s">
        <v>67</v>
      </c>
      <c r="B106" s="123" t="s">
        <v>52</v>
      </c>
      <c r="C106" s="124" t="s">
        <v>25</v>
      </c>
      <c r="D106" s="108">
        <v>900</v>
      </c>
      <c r="E106" s="82" t="s">
        <v>64</v>
      </c>
      <c r="F106" s="82" t="s">
        <v>22</v>
      </c>
      <c r="G106" s="108">
        <v>5</v>
      </c>
      <c r="H106" s="108">
        <v>4912</v>
      </c>
      <c r="I106" s="108">
        <v>313</v>
      </c>
      <c r="J106" s="125">
        <f>J109+J111</f>
        <v>3300</v>
      </c>
      <c r="K106" s="125">
        <f>K109+K111</f>
        <v>3500</v>
      </c>
      <c r="L106" s="125">
        <f>L109+L111</f>
        <v>0</v>
      </c>
      <c r="M106" s="83">
        <v>0</v>
      </c>
      <c r="N106" s="52"/>
    </row>
    <row r="107" spans="1:14" ht="15" customHeight="1">
      <c r="A107" s="107"/>
      <c r="B107" s="123"/>
      <c r="C107" s="124"/>
      <c r="D107" s="108"/>
      <c r="E107" s="82"/>
      <c r="F107" s="82"/>
      <c r="G107" s="108"/>
      <c r="H107" s="108"/>
      <c r="I107" s="108"/>
      <c r="J107" s="127"/>
      <c r="K107" s="127"/>
      <c r="L107" s="127"/>
      <c r="M107" s="64"/>
      <c r="N107" s="33">
        <v>1650</v>
      </c>
    </row>
    <row r="108" spans="1:14" ht="15.75" customHeight="1">
      <c r="A108" s="107"/>
      <c r="B108" s="123"/>
      <c r="C108" s="124"/>
      <c r="D108" s="108"/>
      <c r="E108" s="82"/>
      <c r="F108" s="82"/>
      <c r="G108" s="108"/>
      <c r="H108" s="108"/>
      <c r="I108" s="108"/>
      <c r="J108" s="126"/>
      <c r="K108" s="126"/>
      <c r="L108" s="126"/>
      <c r="M108" s="65"/>
      <c r="N108" s="54">
        <v>480</v>
      </c>
    </row>
    <row r="109" spans="1:14" ht="15" customHeight="1">
      <c r="A109" s="96" t="s">
        <v>65</v>
      </c>
      <c r="B109" s="107" t="s">
        <v>54</v>
      </c>
      <c r="C109" s="92" t="s">
        <v>25</v>
      </c>
      <c r="D109" s="108">
        <v>900</v>
      </c>
      <c r="E109" s="108">
        <v>1003</v>
      </c>
      <c r="F109" s="108" t="s">
        <v>22</v>
      </c>
      <c r="G109" s="108">
        <v>5</v>
      </c>
      <c r="H109" s="108">
        <v>4912</v>
      </c>
      <c r="I109" s="108">
        <v>313</v>
      </c>
      <c r="J109" s="125">
        <v>2500</v>
      </c>
      <c r="K109" s="125">
        <v>2700</v>
      </c>
      <c r="L109" s="80">
        <v>0</v>
      </c>
      <c r="M109" s="83">
        <v>0</v>
      </c>
      <c r="N109" s="33">
        <v>216</v>
      </c>
    </row>
    <row r="110" spans="1:14" ht="36.75" customHeight="1">
      <c r="A110" s="89"/>
      <c r="B110" s="107"/>
      <c r="C110" s="92"/>
      <c r="D110" s="108"/>
      <c r="E110" s="108"/>
      <c r="F110" s="108"/>
      <c r="G110" s="108"/>
      <c r="H110" s="108"/>
      <c r="I110" s="108"/>
      <c r="J110" s="126"/>
      <c r="K110" s="126"/>
      <c r="L110" s="81"/>
      <c r="M110" s="65"/>
      <c r="N110" s="33">
        <v>954</v>
      </c>
    </row>
    <row r="111" spans="1:14" ht="30.75" customHeight="1">
      <c r="A111" s="101" t="s">
        <v>53</v>
      </c>
      <c r="B111" s="107" t="s">
        <v>55</v>
      </c>
      <c r="C111" s="92" t="s">
        <v>25</v>
      </c>
      <c r="D111" s="92"/>
      <c r="E111" s="92"/>
      <c r="F111" s="92"/>
      <c r="G111" s="92"/>
      <c r="H111" s="92"/>
      <c r="I111" s="92"/>
      <c r="J111" s="80">
        <v>800</v>
      </c>
      <c r="K111" s="80">
        <v>800</v>
      </c>
      <c r="L111" s="80">
        <v>0</v>
      </c>
      <c r="M111" s="83">
        <v>0</v>
      </c>
      <c r="N111" s="83">
        <v>0</v>
      </c>
    </row>
    <row r="112" spans="1:14" ht="21.75" customHeight="1">
      <c r="A112" s="101"/>
      <c r="B112" s="107"/>
      <c r="C112" s="92"/>
      <c r="D112" s="92"/>
      <c r="E112" s="92"/>
      <c r="F112" s="92"/>
      <c r="G112" s="92"/>
      <c r="H112" s="92"/>
      <c r="I112" s="92"/>
      <c r="J112" s="81"/>
      <c r="K112" s="81"/>
      <c r="L112" s="81"/>
      <c r="M112" s="65"/>
      <c r="N112" s="64"/>
    </row>
    <row r="113" spans="1:14" ht="88.5" customHeight="1">
      <c r="A113" s="10" t="s">
        <v>56</v>
      </c>
      <c r="B113" s="10" t="s">
        <v>59</v>
      </c>
      <c r="C113" s="46" t="s">
        <v>25</v>
      </c>
      <c r="D113" s="19"/>
      <c r="E113" s="19"/>
      <c r="F113" s="19"/>
      <c r="G113" s="19"/>
      <c r="H113" s="19"/>
      <c r="I113" s="19"/>
      <c r="J113" s="51">
        <f>J114+J140</f>
        <v>89608</v>
      </c>
      <c r="K113" s="51">
        <f>K114+K140</f>
        <v>89648</v>
      </c>
      <c r="L113" s="51">
        <f>L114+L140</f>
        <v>89697</v>
      </c>
      <c r="M113" s="33">
        <v>89697</v>
      </c>
      <c r="N113" s="65"/>
    </row>
    <row r="114" spans="1:14" ht="18.75" customHeight="1">
      <c r="A114" s="101" t="s">
        <v>58</v>
      </c>
      <c r="B114" s="101" t="s">
        <v>57</v>
      </c>
      <c r="C114" s="46" t="s">
        <v>25</v>
      </c>
      <c r="D114" s="19"/>
      <c r="E114" s="19"/>
      <c r="F114" s="19"/>
      <c r="G114" s="19"/>
      <c r="H114" s="19"/>
      <c r="I114" s="19"/>
      <c r="J114" s="35">
        <f>J115+J116+J117+J118+J119+J120+J121+J122+J123+J124+J125+J126+J127+J128+J129+J130+J131+J132+J133+J134+J135+J136+J137+J138+J139</f>
        <v>39081</v>
      </c>
      <c r="K114" s="35">
        <f>K115+K116+K117+K118+K119+K120+K121+K122+K123+K124+K125+K126+K127+K128+K129+K130+K131+K132+K133+K134+K135+K136+K137+K138+K139</f>
        <v>39083</v>
      </c>
      <c r="L114" s="35">
        <f>L115+L116+L117+L118+L119+L120+L121+L122+L123+L124+L125+L126+L127+L128+L129+L130+L131+L132+L133+L134+L135+L136+L137+L138+L139</f>
        <v>39090</v>
      </c>
      <c r="M114" s="29">
        <v>39090</v>
      </c>
      <c r="N114" s="83">
        <v>0</v>
      </c>
    </row>
    <row r="115" spans="1:14" ht="15.75" customHeight="1">
      <c r="A115" s="101"/>
      <c r="B115" s="101"/>
      <c r="C115" s="92"/>
      <c r="D115" s="29">
        <v>974</v>
      </c>
      <c r="E115" s="20" t="s">
        <v>62</v>
      </c>
      <c r="F115" s="20" t="s">
        <v>22</v>
      </c>
      <c r="G115" s="29">
        <v>6</v>
      </c>
      <c r="H115" s="29">
        <v>2902</v>
      </c>
      <c r="I115" s="29">
        <v>121</v>
      </c>
      <c r="J115" s="3">
        <f>4158000/1000</f>
        <v>4158</v>
      </c>
      <c r="K115" s="3">
        <f>4158000/1000</f>
        <v>4158</v>
      </c>
      <c r="L115" s="3">
        <f>4158000/1000</f>
        <v>4158</v>
      </c>
      <c r="M115" s="29">
        <v>4158</v>
      </c>
      <c r="N115" s="65"/>
    </row>
    <row r="116" spans="1:14" ht="15" customHeight="1">
      <c r="A116" s="101"/>
      <c r="B116" s="101"/>
      <c r="C116" s="92"/>
      <c r="D116" s="29">
        <v>974</v>
      </c>
      <c r="E116" s="20" t="s">
        <v>62</v>
      </c>
      <c r="F116" s="20" t="s">
        <v>22</v>
      </c>
      <c r="G116" s="29">
        <v>6</v>
      </c>
      <c r="H116" s="29">
        <v>2902</v>
      </c>
      <c r="I116" s="29">
        <v>121</v>
      </c>
      <c r="J116" s="3">
        <f>1256000/1000</f>
        <v>1256</v>
      </c>
      <c r="K116" s="3">
        <f>1256000/1000</f>
        <v>1256</v>
      </c>
      <c r="L116" s="3">
        <f>1256000/1000</f>
        <v>1256</v>
      </c>
      <c r="M116" s="29">
        <v>1256</v>
      </c>
      <c r="N116" s="83">
        <v>0</v>
      </c>
    </row>
    <row r="117" spans="1:14" ht="15.75">
      <c r="A117" s="101"/>
      <c r="B117" s="101"/>
      <c r="C117" s="92"/>
      <c r="D117" s="29">
        <v>974</v>
      </c>
      <c r="E117" s="20" t="s">
        <v>62</v>
      </c>
      <c r="F117" s="20" t="s">
        <v>22</v>
      </c>
      <c r="G117" s="29">
        <v>6</v>
      </c>
      <c r="H117" s="29">
        <v>2902</v>
      </c>
      <c r="I117" s="29">
        <v>122</v>
      </c>
      <c r="J117" s="3">
        <f>1000/1000</f>
        <v>1</v>
      </c>
      <c r="K117" s="3">
        <f>1000/1000</f>
        <v>1</v>
      </c>
      <c r="L117" s="3">
        <f>1000/1000</f>
        <v>1</v>
      </c>
      <c r="M117" s="29">
        <v>1</v>
      </c>
      <c r="N117" s="65"/>
    </row>
    <row r="118" spans="1:14" ht="15.75">
      <c r="A118" s="101"/>
      <c r="B118" s="101"/>
      <c r="C118" s="92"/>
      <c r="D118" s="29">
        <v>974</v>
      </c>
      <c r="E118" s="20" t="s">
        <v>62</v>
      </c>
      <c r="F118" s="20" t="s">
        <v>22</v>
      </c>
      <c r="G118" s="29">
        <v>6</v>
      </c>
      <c r="H118" s="29">
        <v>2902</v>
      </c>
      <c r="I118" s="29">
        <v>242</v>
      </c>
      <c r="J118" s="3">
        <f>49000/1000</f>
        <v>49</v>
      </c>
      <c r="K118" s="3">
        <f>49000/1000</f>
        <v>49</v>
      </c>
      <c r="L118" s="3">
        <f>49000/1000</f>
        <v>49</v>
      </c>
      <c r="M118" s="29">
        <v>49</v>
      </c>
      <c r="N118" s="33">
        <v>89697</v>
      </c>
    </row>
    <row r="119" spans="1:14" ht="15.75">
      <c r="A119" s="101"/>
      <c r="B119" s="101"/>
      <c r="C119" s="92"/>
      <c r="D119" s="29">
        <v>974</v>
      </c>
      <c r="E119" s="20" t="s">
        <v>62</v>
      </c>
      <c r="F119" s="20" t="s">
        <v>22</v>
      </c>
      <c r="G119" s="29">
        <v>6</v>
      </c>
      <c r="H119" s="29">
        <v>2902</v>
      </c>
      <c r="I119" s="29">
        <v>242</v>
      </c>
      <c r="J119" s="3">
        <v>1</v>
      </c>
      <c r="K119" s="3">
        <v>1</v>
      </c>
      <c r="L119" s="3">
        <v>1</v>
      </c>
      <c r="M119" s="29">
        <v>1</v>
      </c>
      <c r="N119" s="29">
        <v>39090</v>
      </c>
    </row>
    <row r="120" spans="1:14" ht="15.75">
      <c r="A120" s="101"/>
      <c r="B120" s="101"/>
      <c r="C120" s="92"/>
      <c r="D120" s="29">
        <v>974</v>
      </c>
      <c r="E120" s="20" t="s">
        <v>62</v>
      </c>
      <c r="F120" s="20" t="s">
        <v>22</v>
      </c>
      <c r="G120" s="29">
        <v>6</v>
      </c>
      <c r="H120" s="29">
        <v>2902</v>
      </c>
      <c r="I120" s="29">
        <v>242</v>
      </c>
      <c r="J120" s="3">
        <v>1</v>
      </c>
      <c r="K120" s="3">
        <v>1</v>
      </c>
      <c r="L120" s="3">
        <v>1</v>
      </c>
      <c r="M120" s="29">
        <v>1</v>
      </c>
      <c r="N120" s="29">
        <v>4158</v>
      </c>
    </row>
    <row r="121" spans="1:14" ht="15.75">
      <c r="A121" s="101"/>
      <c r="B121" s="101"/>
      <c r="C121" s="92"/>
      <c r="D121" s="29">
        <v>974</v>
      </c>
      <c r="E121" s="20" t="s">
        <v>62</v>
      </c>
      <c r="F121" s="20" t="s">
        <v>22</v>
      </c>
      <c r="G121" s="29">
        <v>6</v>
      </c>
      <c r="H121" s="29">
        <v>2902</v>
      </c>
      <c r="I121" s="29">
        <v>244</v>
      </c>
      <c r="J121" s="3">
        <f>25000/1000</f>
        <v>25</v>
      </c>
      <c r="K121" s="3">
        <f>25000/1000</f>
        <v>25</v>
      </c>
      <c r="L121" s="3">
        <f>25000/1000</f>
        <v>25</v>
      </c>
      <c r="M121" s="29">
        <v>25</v>
      </c>
      <c r="N121" s="29">
        <v>1256</v>
      </c>
    </row>
    <row r="122" spans="1:14" ht="15.75">
      <c r="A122" s="101"/>
      <c r="B122" s="101"/>
      <c r="C122" s="92"/>
      <c r="D122" s="29">
        <v>974</v>
      </c>
      <c r="E122" s="20" t="s">
        <v>62</v>
      </c>
      <c r="F122" s="20" t="s">
        <v>22</v>
      </c>
      <c r="G122" s="29">
        <v>6</v>
      </c>
      <c r="H122" s="29">
        <v>2902</v>
      </c>
      <c r="I122" s="29">
        <v>244</v>
      </c>
      <c r="J122" s="3">
        <f>142000/1000</f>
        <v>142</v>
      </c>
      <c r="K122" s="3">
        <f>142000/1000</f>
        <v>142</v>
      </c>
      <c r="L122" s="3">
        <f>142000/1000</f>
        <v>142</v>
      </c>
      <c r="M122" s="29">
        <v>142</v>
      </c>
      <c r="N122" s="29">
        <v>1</v>
      </c>
    </row>
    <row r="123" spans="1:14" ht="15.75">
      <c r="A123" s="101"/>
      <c r="B123" s="101"/>
      <c r="C123" s="92"/>
      <c r="D123" s="29">
        <v>974</v>
      </c>
      <c r="E123" s="20" t="s">
        <v>62</v>
      </c>
      <c r="F123" s="20" t="s">
        <v>22</v>
      </c>
      <c r="G123" s="29">
        <v>6</v>
      </c>
      <c r="H123" s="29">
        <v>2902</v>
      </c>
      <c r="I123" s="29">
        <v>244</v>
      </c>
      <c r="J123" s="3">
        <f>7000/1000</f>
        <v>7</v>
      </c>
      <c r="K123" s="3">
        <f>7000/1000</f>
        <v>7</v>
      </c>
      <c r="L123" s="3">
        <f>7000/1000</f>
        <v>7</v>
      </c>
      <c r="M123" s="29">
        <v>7</v>
      </c>
      <c r="N123" s="29">
        <v>49</v>
      </c>
    </row>
    <row r="124" spans="1:14" ht="15.75">
      <c r="A124" s="101"/>
      <c r="B124" s="101"/>
      <c r="C124" s="92"/>
      <c r="D124" s="29">
        <v>974</v>
      </c>
      <c r="E124" s="20" t="s">
        <v>62</v>
      </c>
      <c r="F124" s="20" t="s">
        <v>22</v>
      </c>
      <c r="G124" s="29">
        <v>6</v>
      </c>
      <c r="H124" s="29">
        <v>2902</v>
      </c>
      <c r="I124" s="29">
        <v>244</v>
      </c>
      <c r="J124" s="3">
        <f>37000/1000</f>
        <v>37</v>
      </c>
      <c r="K124" s="3">
        <f>37000/1000</f>
        <v>37</v>
      </c>
      <c r="L124" s="3">
        <f>37000/1000</f>
        <v>37</v>
      </c>
      <c r="M124" s="29">
        <v>37</v>
      </c>
      <c r="N124" s="29">
        <v>1</v>
      </c>
    </row>
    <row r="125" spans="1:14" ht="15.75">
      <c r="A125" s="101"/>
      <c r="B125" s="101"/>
      <c r="C125" s="92"/>
      <c r="D125" s="29">
        <v>974</v>
      </c>
      <c r="E125" s="20" t="s">
        <v>62</v>
      </c>
      <c r="F125" s="20" t="s">
        <v>22</v>
      </c>
      <c r="G125" s="29">
        <v>6</v>
      </c>
      <c r="H125" s="29">
        <v>2902</v>
      </c>
      <c r="I125" s="29">
        <v>244</v>
      </c>
      <c r="J125" s="3">
        <f>13000/1000</f>
        <v>13</v>
      </c>
      <c r="K125" s="3">
        <f>13000/1000</f>
        <v>13</v>
      </c>
      <c r="L125" s="3">
        <f>13000/1000</f>
        <v>13</v>
      </c>
      <c r="M125" s="29">
        <v>13</v>
      </c>
      <c r="N125" s="29">
        <v>1</v>
      </c>
    </row>
    <row r="126" spans="1:14" ht="15.75">
      <c r="A126" s="101"/>
      <c r="B126" s="101"/>
      <c r="C126" s="92"/>
      <c r="D126" s="29">
        <v>974</v>
      </c>
      <c r="E126" s="20" t="s">
        <v>62</v>
      </c>
      <c r="F126" s="20" t="s">
        <v>22</v>
      </c>
      <c r="G126" s="29">
        <v>6</v>
      </c>
      <c r="H126" s="29">
        <v>2902</v>
      </c>
      <c r="I126" s="29">
        <v>851</v>
      </c>
      <c r="J126" s="3">
        <f>10000/1000</f>
        <v>10</v>
      </c>
      <c r="K126" s="3">
        <f>10000/1000</f>
        <v>10</v>
      </c>
      <c r="L126" s="3">
        <f>10000/1000</f>
        <v>10</v>
      </c>
      <c r="M126" s="29">
        <v>10</v>
      </c>
      <c r="N126" s="29">
        <v>25</v>
      </c>
    </row>
    <row r="127" spans="1:14" ht="15.75">
      <c r="A127" s="101"/>
      <c r="B127" s="101"/>
      <c r="C127" s="92"/>
      <c r="D127" s="29">
        <v>974</v>
      </c>
      <c r="E127" s="20" t="s">
        <v>61</v>
      </c>
      <c r="F127" s="20" t="s">
        <v>22</v>
      </c>
      <c r="G127" s="29">
        <v>6</v>
      </c>
      <c r="H127" s="29">
        <v>2974</v>
      </c>
      <c r="I127" s="29">
        <v>121</v>
      </c>
      <c r="J127" s="3">
        <f>22172000/1000</f>
        <v>22172</v>
      </c>
      <c r="K127" s="3">
        <f>22172000/1000</f>
        <v>22172</v>
      </c>
      <c r="L127" s="3">
        <f>22172000/1000</f>
        <v>22172</v>
      </c>
      <c r="M127" s="29">
        <v>22172</v>
      </c>
      <c r="N127" s="29">
        <v>142</v>
      </c>
    </row>
    <row r="128" spans="1:14" ht="15.75">
      <c r="A128" s="101"/>
      <c r="B128" s="101"/>
      <c r="C128" s="92"/>
      <c r="D128" s="29">
        <v>974</v>
      </c>
      <c r="E128" s="20" t="s">
        <v>61</v>
      </c>
      <c r="F128" s="20" t="s">
        <v>22</v>
      </c>
      <c r="G128" s="29">
        <v>6</v>
      </c>
      <c r="H128" s="29">
        <v>2974</v>
      </c>
      <c r="I128" s="29">
        <v>121</v>
      </c>
      <c r="J128" s="3">
        <f>6697000/1000</f>
        <v>6697</v>
      </c>
      <c r="K128" s="3">
        <f>6697000/1000</f>
        <v>6697</v>
      </c>
      <c r="L128" s="3">
        <f>6697000/1000</f>
        <v>6697</v>
      </c>
      <c r="M128" s="29">
        <v>6697</v>
      </c>
      <c r="N128" s="29">
        <v>7</v>
      </c>
    </row>
    <row r="129" spans="1:14" ht="15.75">
      <c r="A129" s="101"/>
      <c r="B129" s="101"/>
      <c r="C129" s="92"/>
      <c r="D129" s="29">
        <v>974</v>
      </c>
      <c r="E129" s="20" t="s">
        <v>61</v>
      </c>
      <c r="F129" s="20" t="s">
        <v>22</v>
      </c>
      <c r="G129" s="29">
        <v>6</v>
      </c>
      <c r="H129" s="29">
        <v>2974</v>
      </c>
      <c r="I129" s="29">
        <v>122</v>
      </c>
      <c r="J129" s="3">
        <f>37000/1000</f>
        <v>37</v>
      </c>
      <c r="K129" s="3">
        <f>37000/1000</f>
        <v>37</v>
      </c>
      <c r="L129" s="3">
        <f>37000/1000</f>
        <v>37</v>
      </c>
      <c r="M129" s="29">
        <v>37</v>
      </c>
      <c r="N129" s="29">
        <v>37</v>
      </c>
    </row>
    <row r="130" spans="1:14" ht="15.75">
      <c r="A130" s="101"/>
      <c r="B130" s="101"/>
      <c r="C130" s="92"/>
      <c r="D130" s="29">
        <v>974</v>
      </c>
      <c r="E130" s="20" t="s">
        <v>61</v>
      </c>
      <c r="F130" s="20" t="s">
        <v>22</v>
      </c>
      <c r="G130" s="29">
        <v>6</v>
      </c>
      <c r="H130" s="29">
        <v>2974</v>
      </c>
      <c r="I130" s="29">
        <v>242</v>
      </c>
      <c r="J130" s="3">
        <f>700000/1000</f>
        <v>700</v>
      </c>
      <c r="K130" s="3">
        <f>700000/1000</f>
        <v>700</v>
      </c>
      <c r="L130" s="3">
        <f>700000/1000</f>
        <v>700</v>
      </c>
      <c r="M130" s="29">
        <v>700</v>
      </c>
      <c r="N130" s="29">
        <v>13</v>
      </c>
    </row>
    <row r="131" spans="1:14" ht="15.75">
      <c r="A131" s="101"/>
      <c r="B131" s="101"/>
      <c r="C131" s="92"/>
      <c r="D131" s="29">
        <v>974</v>
      </c>
      <c r="E131" s="20" t="s">
        <v>61</v>
      </c>
      <c r="F131" s="20" t="s">
        <v>22</v>
      </c>
      <c r="G131" s="29">
        <v>6</v>
      </c>
      <c r="H131" s="29">
        <v>2974</v>
      </c>
      <c r="I131" s="29">
        <v>244</v>
      </c>
      <c r="J131" s="3">
        <f>750000/1000</f>
        <v>750</v>
      </c>
      <c r="K131" s="3">
        <f>750000/1000</f>
        <v>750</v>
      </c>
      <c r="L131" s="3">
        <f>750000/1000</f>
        <v>750</v>
      </c>
      <c r="M131" s="29">
        <v>750</v>
      </c>
      <c r="N131" s="29">
        <v>10</v>
      </c>
    </row>
    <row r="132" spans="1:14" ht="15.75">
      <c r="A132" s="101"/>
      <c r="B132" s="101"/>
      <c r="C132" s="92"/>
      <c r="D132" s="29">
        <v>974</v>
      </c>
      <c r="E132" s="20" t="s">
        <v>61</v>
      </c>
      <c r="F132" s="20" t="s">
        <v>22</v>
      </c>
      <c r="G132" s="29">
        <v>6</v>
      </c>
      <c r="H132" s="29">
        <v>2974</v>
      </c>
      <c r="I132" s="29">
        <v>244</v>
      </c>
      <c r="J132" s="3">
        <f>1218000/1000</f>
        <v>1218</v>
      </c>
      <c r="K132" s="3">
        <f>1218000/1000</f>
        <v>1218</v>
      </c>
      <c r="L132" s="3">
        <f>1218000/1000</f>
        <v>1218</v>
      </c>
      <c r="M132" s="29">
        <v>1218</v>
      </c>
      <c r="N132" s="29">
        <v>22172</v>
      </c>
    </row>
    <row r="133" spans="1:14" ht="15.75">
      <c r="A133" s="101"/>
      <c r="B133" s="101"/>
      <c r="C133" s="92"/>
      <c r="D133" s="29">
        <v>974</v>
      </c>
      <c r="E133" s="20" t="s">
        <v>61</v>
      </c>
      <c r="F133" s="20" t="s">
        <v>22</v>
      </c>
      <c r="G133" s="29">
        <v>6</v>
      </c>
      <c r="H133" s="29">
        <v>2974</v>
      </c>
      <c r="I133" s="29">
        <v>244</v>
      </c>
      <c r="J133" s="3">
        <f>707000/1000</f>
        <v>707</v>
      </c>
      <c r="K133" s="3">
        <f>707000/1000</f>
        <v>707</v>
      </c>
      <c r="L133" s="3">
        <f>707000/1000</f>
        <v>707</v>
      </c>
      <c r="M133" s="29">
        <v>707</v>
      </c>
      <c r="N133" s="29">
        <v>6697</v>
      </c>
    </row>
    <row r="134" spans="1:14" ht="15.75">
      <c r="A134" s="101"/>
      <c r="B134" s="101"/>
      <c r="C134" s="92"/>
      <c r="D134" s="29">
        <v>974</v>
      </c>
      <c r="E134" s="20" t="s">
        <v>61</v>
      </c>
      <c r="F134" s="20" t="s">
        <v>22</v>
      </c>
      <c r="G134" s="29">
        <v>6</v>
      </c>
      <c r="H134" s="29">
        <v>2974</v>
      </c>
      <c r="I134" s="29">
        <v>244</v>
      </c>
      <c r="J134" s="3">
        <f>300000/1000</f>
        <v>300</v>
      </c>
      <c r="K134" s="3">
        <f>300000/1000</f>
        <v>300</v>
      </c>
      <c r="L134" s="3">
        <f>300000/1000</f>
        <v>300</v>
      </c>
      <c r="M134" s="29">
        <v>300</v>
      </c>
      <c r="N134" s="29">
        <v>37</v>
      </c>
    </row>
    <row r="135" spans="1:14" ht="15.75">
      <c r="A135" s="101"/>
      <c r="B135" s="101"/>
      <c r="C135" s="92"/>
      <c r="D135" s="29">
        <v>974</v>
      </c>
      <c r="E135" s="20" t="s">
        <v>61</v>
      </c>
      <c r="F135" s="20" t="s">
        <v>22</v>
      </c>
      <c r="G135" s="29">
        <v>6</v>
      </c>
      <c r="H135" s="29">
        <v>2974</v>
      </c>
      <c r="I135" s="29">
        <v>851</v>
      </c>
      <c r="J135" s="3">
        <f>85000/1000</f>
        <v>85</v>
      </c>
      <c r="K135" s="3">
        <f>85000/1000</f>
        <v>85</v>
      </c>
      <c r="L135" s="3">
        <f>85000/1000</f>
        <v>85</v>
      </c>
      <c r="M135" s="29">
        <v>85</v>
      </c>
      <c r="N135" s="29">
        <v>700</v>
      </c>
    </row>
    <row r="136" spans="1:14" ht="15.75">
      <c r="A136" s="101"/>
      <c r="B136" s="101"/>
      <c r="C136" s="92"/>
      <c r="D136" s="29">
        <v>974</v>
      </c>
      <c r="E136" s="20" t="s">
        <v>61</v>
      </c>
      <c r="F136" s="20" t="s">
        <v>22</v>
      </c>
      <c r="G136" s="29">
        <v>6</v>
      </c>
      <c r="H136" s="29">
        <v>2974</v>
      </c>
      <c r="I136" s="29">
        <v>852</v>
      </c>
      <c r="J136" s="3">
        <f>32000/1000</f>
        <v>32</v>
      </c>
      <c r="K136" s="3">
        <f>32000/1000</f>
        <v>32</v>
      </c>
      <c r="L136" s="3">
        <f>32000/1000</f>
        <v>32</v>
      </c>
      <c r="M136" s="29">
        <v>32</v>
      </c>
      <c r="N136" s="29">
        <v>750</v>
      </c>
    </row>
    <row r="137" spans="1:14" ht="78.75">
      <c r="A137" s="11"/>
      <c r="B137" s="8" t="s">
        <v>14</v>
      </c>
      <c r="C137" s="36"/>
      <c r="D137" s="29">
        <v>974</v>
      </c>
      <c r="E137" s="20" t="s">
        <v>61</v>
      </c>
      <c r="F137" s="20" t="s">
        <v>22</v>
      </c>
      <c r="G137" s="29">
        <v>6</v>
      </c>
      <c r="H137" s="29">
        <v>2823</v>
      </c>
      <c r="I137" s="29">
        <v>244</v>
      </c>
      <c r="J137" s="37">
        <v>150</v>
      </c>
      <c r="K137" s="37">
        <v>150</v>
      </c>
      <c r="L137" s="37">
        <v>150</v>
      </c>
      <c r="M137" s="29">
        <v>150</v>
      </c>
      <c r="N137" s="29">
        <v>1218</v>
      </c>
    </row>
    <row r="138" spans="1:14" ht="94.5">
      <c r="A138" s="11"/>
      <c r="B138" s="8" t="s">
        <v>18</v>
      </c>
      <c r="C138" s="36"/>
      <c r="D138" s="29">
        <v>974</v>
      </c>
      <c r="E138" s="20" t="s">
        <v>61</v>
      </c>
      <c r="F138" s="20" t="s">
        <v>22</v>
      </c>
      <c r="G138" s="29">
        <v>6</v>
      </c>
      <c r="H138" s="29">
        <v>2823</v>
      </c>
      <c r="I138" s="29">
        <v>244</v>
      </c>
      <c r="J138" s="37">
        <v>300</v>
      </c>
      <c r="K138" s="37">
        <v>300</v>
      </c>
      <c r="L138" s="37">
        <v>305</v>
      </c>
      <c r="M138" s="29">
        <v>305</v>
      </c>
      <c r="N138" s="29">
        <v>707</v>
      </c>
    </row>
    <row r="139" spans="1:14" ht="52.5" customHeight="1">
      <c r="A139" s="11"/>
      <c r="B139" s="8" t="s">
        <v>63</v>
      </c>
      <c r="C139" s="36"/>
      <c r="D139" s="29">
        <v>974</v>
      </c>
      <c r="E139" s="20" t="s">
        <v>61</v>
      </c>
      <c r="F139" s="20" t="s">
        <v>22</v>
      </c>
      <c r="G139" s="29">
        <v>6</v>
      </c>
      <c r="H139" s="29">
        <v>2823</v>
      </c>
      <c r="I139" s="29">
        <v>244</v>
      </c>
      <c r="J139" s="37">
        <v>233</v>
      </c>
      <c r="K139" s="37">
        <v>235</v>
      </c>
      <c r="L139" s="37">
        <v>237</v>
      </c>
      <c r="M139" s="29">
        <v>237</v>
      </c>
      <c r="N139" s="29">
        <v>300</v>
      </c>
    </row>
    <row r="140" spans="1:14" ht="15.75">
      <c r="A140" s="93" t="s">
        <v>60</v>
      </c>
      <c r="B140" s="94" t="s">
        <v>68</v>
      </c>
      <c r="C140" s="38" t="s">
        <v>25</v>
      </c>
      <c r="D140" s="29"/>
      <c r="E140" s="29"/>
      <c r="F140" s="20"/>
      <c r="G140" s="29"/>
      <c r="H140" s="39"/>
      <c r="I140" s="29"/>
      <c r="J140" s="40">
        <f>J141+J142+J143+J144+J145+J146+J147+J148+J149+J150+J151+J152+J153+J154+J155+J156+J157+J158+J159+J160+J161+J162</f>
        <v>50527</v>
      </c>
      <c r="K140" s="40">
        <f>K141+K142+K143+K144+K145+K146+K147+K148+K149+K150+K151+K152+K153+K154+K155+K156+K157+K158+K159+K160+K161+K162</f>
        <v>50565</v>
      </c>
      <c r="L140" s="40">
        <f>L141+L142+L143+L144+L145+L146+L147+L148+L149+L150+L151+L152+L153+L154+L155+L156+L157+L158+L159+L160+L161+L162</f>
        <v>50607</v>
      </c>
      <c r="M140" s="29">
        <v>50607</v>
      </c>
      <c r="N140" s="29">
        <v>85</v>
      </c>
    </row>
    <row r="141" spans="1:14" ht="35.25" customHeight="1">
      <c r="A141" s="93"/>
      <c r="B141" s="95"/>
      <c r="C141" s="92"/>
      <c r="D141" s="29">
        <v>974</v>
      </c>
      <c r="E141" s="20" t="s">
        <v>62</v>
      </c>
      <c r="F141" s="20" t="s">
        <v>22</v>
      </c>
      <c r="G141" s="29">
        <v>6</v>
      </c>
      <c r="H141" s="39">
        <v>7017</v>
      </c>
      <c r="I141" s="29">
        <v>121</v>
      </c>
      <c r="J141" s="3">
        <v>938</v>
      </c>
      <c r="K141" s="3">
        <v>938</v>
      </c>
      <c r="L141" s="3">
        <v>938</v>
      </c>
      <c r="M141" s="29">
        <v>938</v>
      </c>
      <c r="N141" s="29">
        <v>32</v>
      </c>
    </row>
    <row r="142" spans="1:14" ht="15" customHeight="1">
      <c r="A142" s="93"/>
      <c r="B142" s="95"/>
      <c r="C142" s="92"/>
      <c r="D142" s="29">
        <v>974</v>
      </c>
      <c r="E142" s="20" t="s">
        <v>62</v>
      </c>
      <c r="F142" s="20" t="s">
        <v>22</v>
      </c>
      <c r="G142" s="29">
        <v>6</v>
      </c>
      <c r="H142" s="39">
        <v>7017</v>
      </c>
      <c r="I142" s="29">
        <v>121</v>
      </c>
      <c r="J142" s="3">
        <v>283</v>
      </c>
      <c r="K142" s="3">
        <v>283</v>
      </c>
      <c r="L142" s="3">
        <v>283</v>
      </c>
      <c r="M142" s="29">
        <v>283</v>
      </c>
      <c r="N142" s="29">
        <v>150</v>
      </c>
    </row>
    <row r="143" spans="1:14" ht="15" customHeight="1">
      <c r="A143" s="93"/>
      <c r="B143" s="95"/>
      <c r="C143" s="92"/>
      <c r="D143" s="29">
        <v>974</v>
      </c>
      <c r="E143" s="20" t="s">
        <v>62</v>
      </c>
      <c r="F143" s="20" t="s">
        <v>22</v>
      </c>
      <c r="G143" s="29">
        <v>6</v>
      </c>
      <c r="H143" s="39">
        <v>7017</v>
      </c>
      <c r="I143" s="29">
        <v>122</v>
      </c>
      <c r="J143" s="3">
        <v>1</v>
      </c>
      <c r="K143" s="3">
        <v>1</v>
      </c>
      <c r="L143" s="3">
        <v>1</v>
      </c>
      <c r="M143" s="29">
        <v>1</v>
      </c>
      <c r="N143" s="29">
        <v>305</v>
      </c>
    </row>
    <row r="144" spans="1:14" ht="15" customHeight="1">
      <c r="A144" s="93"/>
      <c r="B144" s="95"/>
      <c r="C144" s="92"/>
      <c r="D144" s="29">
        <v>974</v>
      </c>
      <c r="E144" s="20" t="s">
        <v>62</v>
      </c>
      <c r="F144" s="20" t="s">
        <v>22</v>
      </c>
      <c r="G144" s="29">
        <v>6</v>
      </c>
      <c r="H144" s="39">
        <v>7017</v>
      </c>
      <c r="I144" s="29">
        <v>242</v>
      </c>
      <c r="J144" s="3">
        <v>12</v>
      </c>
      <c r="K144" s="3">
        <v>12</v>
      </c>
      <c r="L144" s="3">
        <v>12</v>
      </c>
      <c r="M144" s="29">
        <v>12</v>
      </c>
      <c r="N144" s="29">
        <v>237</v>
      </c>
    </row>
    <row r="145" spans="1:14" ht="15" customHeight="1">
      <c r="A145" s="93"/>
      <c r="B145" s="95"/>
      <c r="C145" s="92"/>
      <c r="D145" s="29">
        <v>974</v>
      </c>
      <c r="E145" s="20" t="s">
        <v>62</v>
      </c>
      <c r="F145" s="20" t="s">
        <v>22</v>
      </c>
      <c r="G145" s="29">
        <v>6</v>
      </c>
      <c r="H145" s="39">
        <v>7017</v>
      </c>
      <c r="I145" s="29">
        <v>242</v>
      </c>
      <c r="J145" s="3">
        <v>2</v>
      </c>
      <c r="K145" s="3">
        <v>2</v>
      </c>
      <c r="L145" s="3">
        <v>2</v>
      </c>
      <c r="M145" s="29">
        <v>2</v>
      </c>
      <c r="N145" s="29">
        <v>50607</v>
      </c>
    </row>
    <row r="146" spans="1:14" ht="15" customHeight="1">
      <c r="A146" s="93"/>
      <c r="B146" s="95"/>
      <c r="C146" s="92"/>
      <c r="D146" s="29">
        <v>974</v>
      </c>
      <c r="E146" s="20" t="s">
        <v>62</v>
      </c>
      <c r="F146" s="20" t="s">
        <v>22</v>
      </c>
      <c r="G146" s="29">
        <v>6</v>
      </c>
      <c r="H146" s="39">
        <v>7017</v>
      </c>
      <c r="I146" s="29">
        <v>244</v>
      </c>
      <c r="J146" s="3">
        <v>8</v>
      </c>
      <c r="K146" s="3">
        <v>8</v>
      </c>
      <c r="L146" s="3">
        <v>8</v>
      </c>
      <c r="M146" s="29">
        <v>8</v>
      </c>
      <c r="N146" s="29">
        <v>938</v>
      </c>
    </row>
    <row r="147" spans="1:14" ht="15" customHeight="1">
      <c r="A147" s="93"/>
      <c r="B147" s="95"/>
      <c r="C147" s="92"/>
      <c r="D147" s="29">
        <v>974</v>
      </c>
      <c r="E147" s="20" t="s">
        <v>62</v>
      </c>
      <c r="F147" s="20" t="s">
        <v>22</v>
      </c>
      <c r="G147" s="29">
        <v>6</v>
      </c>
      <c r="H147" s="39">
        <v>7017</v>
      </c>
      <c r="I147" s="29">
        <v>244</v>
      </c>
      <c r="J147" s="3">
        <v>24</v>
      </c>
      <c r="K147" s="3">
        <v>24</v>
      </c>
      <c r="L147" s="3">
        <v>24</v>
      </c>
      <c r="M147" s="29">
        <v>24</v>
      </c>
      <c r="N147" s="29">
        <v>283</v>
      </c>
    </row>
    <row r="148" spans="1:14" ht="15" customHeight="1">
      <c r="A148" s="93"/>
      <c r="B148" s="95"/>
      <c r="C148" s="92"/>
      <c r="D148" s="29">
        <v>974</v>
      </c>
      <c r="E148" s="20" t="s">
        <v>62</v>
      </c>
      <c r="F148" s="20" t="s">
        <v>22</v>
      </c>
      <c r="G148" s="29">
        <v>6</v>
      </c>
      <c r="H148" s="39">
        <v>7017</v>
      </c>
      <c r="I148" s="29">
        <v>244</v>
      </c>
      <c r="J148" s="3">
        <v>16</v>
      </c>
      <c r="K148" s="3">
        <v>16</v>
      </c>
      <c r="L148" s="3">
        <v>16</v>
      </c>
      <c r="M148" s="29">
        <v>16</v>
      </c>
      <c r="N148" s="29">
        <v>1</v>
      </c>
    </row>
    <row r="149" spans="1:14" ht="15" customHeight="1">
      <c r="A149" s="93"/>
      <c r="B149" s="95"/>
      <c r="C149" s="92"/>
      <c r="D149" s="29">
        <v>974</v>
      </c>
      <c r="E149" s="20" t="s">
        <v>62</v>
      </c>
      <c r="F149" s="20" t="s">
        <v>22</v>
      </c>
      <c r="G149" s="29">
        <v>6</v>
      </c>
      <c r="H149" s="39">
        <v>7017</v>
      </c>
      <c r="I149" s="29">
        <v>244</v>
      </c>
      <c r="J149" s="3">
        <v>12</v>
      </c>
      <c r="K149" s="3">
        <v>12</v>
      </c>
      <c r="L149" s="3">
        <v>12</v>
      </c>
      <c r="M149" s="29">
        <v>12</v>
      </c>
      <c r="N149" s="29">
        <v>12</v>
      </c>
    </row>
    <row r="150" spans="1:14" ht="15" customHeight="1">
      <c r="A150" s="93"/>
      <c r="B150" s="95"/>
      <c r="C150" s="92"/>
      <c r="D150" s="29">
        <v>974</v>
      </c>
      <c r="E150" s="20" t="s">
        <v>62</v>
      </c>
      <c r="F150" s="20" t="s">
        <v>22</v>
      </c>
      <c r="G150" s="29">
        <v>6</v>
      </c>
      <c r="H150" s="39">
        <v>7017</v>
      </c>
      <c r="I150" s="29">
        <v>244</v>
      </c>
      <c r="J150" s="3">
        <v>5</v>
      </c>
      <c r="K150" s="3">
        <v>5</v>
      </c>
      <c r="L150" s="3">
        <v>5</v>
      </c>
      <c r="M150" s="29">
        <v>5</v>
      </c>
      <c r="N150" s="29">
        <v>2</v>
      </c>
    </row>
    <row r="151" spans="1:14" ht="15" customHeight="1">
      <c r="A151" s="93"/>
      <c r="B151" s="95"/>
      <c r="C151" s="92"/>
      <c r="D151" s="29">
        <v>974</v>
      </c>
      <c r="E151" s="20" t="s">
        <v>33</v>
      </c>
      <c r="F151" s="20" t="s">
        <v>22</v>
      </c>
      <c r="G151" s="29">
        <v>6</v>
      </c>
      <c r="H151" s="39">
        <v>7024</v>
      </c>
      <c r="I151" s="29">
        <v>244</v>
      </c>
      <c r="J151" s="3">
        <v>22620</v>
      </c>
      <c r="K151" s="3">
        <v>22620</v>
      </c>
      <c r="L151" s="3">
        <v>22620</v>
      </c>
      <c r="M151" s="29">
        <v>22620</v>
      </c>
      <c r="N151" s="29">
        <v>8</v>
      </c>
    </row>
    <row r="152" spans="1:14" ht="15" customHeight="1">
      <c r="A152" s="93"/>
      <c r="B152" s="95"/>
      <c r="C152" s="92"/>
      <c r="D152" s="29">
        <v>974</v>
      </c>
      <c r="E152" s="20" t="s">
        <v>33</v>
      </c>
      <c r="F152" s="20" t="s">
        <v>22</v>
      </c>
      <c r="G152" s="29">
        <v>6</v>
      </c>
      <c r="H152" s="39">
        <v>7024</v>
      </c>
      <c r="I152" s="29">
        <v>810</v>
      </c>
      <c r="J152" s="3">
        <v>350</v>
      </c>
      <c r="K152" s="3">
        <v>350</v>
      </c>
      <c r="L152" s="3">
        <v>350</v>
      </c>
      <c r="M152" s="29">
        <v>350</v>
      </c>
      <c r="N152" s="29">
        <v>24</v>
      </c>
    </row>
    <row r="153" spans="1:14" ht="15" customHeight="1">
      <c r="A153" s="93"/>
      <c r="B153" s="95"/>
      <c r="C153" s="92"/>
      <c r="D153" s="29">
        <v>974</v>
      </c>
      <c r="E153" s="20" t="s">
        <v>33</v>
      </c>
      <c r="F153" s="20" t="s">
        <v>22</v>
      </c>
      <c r="G153" s="29">
        <v>6</v>
      </c>
      <c r="H153" s="39">
        <v>7024</v>
      </c>
      <c r="I153" s="29">
        <v>810</v>
      </c>
      <c r="J153" s="3">
        <v>1384</v>
      </c>
      <c r="K153" s="3">
        <v>1384</v>
      </c>
      <c r="L153" s="3">
        <v>1384</v>
      </c>
      <c r="M153" s="29">
        <v>1384</v>
      </c>
      <c r="N153" s="29">
        <v>16</v>
      </c>
    </row>
    <row r="154" spans="1:14" ht="15" customHeight="1">
      <c r="A154" s="93"/>
      <c r="B154" s="95"/>
      <c r="C154" s="92"/>
      <c r="D154" s="29">
        <v>974</v>
      </c>
      <c r="E154" s="20" t="s">
        <v>33</v>
      </c>
      <c r="F154" s="20" t="s">
        <v>22</v>
      </c>
      <c r="G154" s="29">
        <v>6</v>
      </c>
      <c r="H154" s="39">
        <v>7024</v>
      </c>
      <c r="I154" s="29">
        <v>121</v>
      </c>
      <c r="J154" s="3">
        <v>482.8</v>
      </c>
      <c r="K154" s="3">
        <v>482.8</v>
      </c>
      <c r="L154" s="3">
        <v>482.8</v>
      </c>
      <c r="M154" s="29">
        <v>482.8</v>
      </c>
      <c r="N154" s="29">
        <v>12</v>
      </c>
    </row>
    <row r="155" spans="1:14" ht="15" customHeight="1">
      <c r="A155" s="93"/>
      <c r="B155" s="95"/>
      <c r="C155" s="92"/>
      <c r="D155" s="29">
        <v>974</v>
      </c>
      <c r="E155" s="20" t="s">
        <v>33</v>
      </c>
      <c r="F155" s="20" t="s">
        <v>22</v>
      </c>
      <c r="G155" s="29">
        <v>6</v>
      </c>
      <c r="H155" s="39">
        <v>7024</v>
      </c>
      <c r="I155" s="29">
        <v>121</v>
      </c>
      <c r="J155" s="3">
        <v>146</v>
      </c>
      <c r="K155" s="3">
        <v>146</v>
      </c>
      <c r="L155" s="3">
        <v>146</v>
      </c>
      <c r="M155" s="29">
        <v>146</v>
      </c>
      <c r="N155" s="29">
        <v>5</v>
      </c>
    </row>
    <row r="156" spans="1:14" ht="15" customHeight="1">
      <c r="A156" s="93"/>
      <c r="B156" s="95"/>
      <c r="C156" s="92"/>
      <c r="D156" s="29">
        <v>974</v>
      </c>
      <c r="E156" s="20" t="s">
        <v>33</v>
      </c>
      <c r="F156" s="20" t="s">
        <v>22</v>
      </c>
      <c r="G156" s="29">
        <v>6</v>
      </c>
      <c r="H156" s="39">
        <v>7024</v>
      </c>
      <c r="I156" s="29">
        <v>244</v>
      </c>
      <c r="J156" s="3">
        <v>11.2</v>
      </c>
      <c r="K156" s="3">
        <v>11.2</v>
      </c>
      <c r="L156" s="3">
        <v>11.2</v>
      </c>
      <c r="M156" s="29">
        <v>11.2</v>
      </c>
      <c r="N156" s="29">
        <v>22620</v>
      </c>
    </row>
    <row r="157" spans="1:14" ht="15" customHeight="1">
      <c r="A157" s="93"/>
      <c r="B157" s="95"/>
      <c r="C157" s="92"/>
      <c r="D157" s="29">
        <v>974</v>
      </c>
      <c r="E157" s="29">
        <v>1004</v>
      </c>
      <c r="F157" s="20" t="s">
        <v>22</v>
      </c>
      <c r="G157" s="29">
        <v>6</v>
      </c>
      <c r="H157" s="19">
        <v>5131</v>
      </c>
      <c r="I157" s="29">
        <v>313</v>
      </c>
      <c r="J157" s="3">
        <v>569</v>
      </c>
      <c r="K157" s="3">
        <v>607</v>
      </c>
      <c r="L157" s="3">
        <v>649</v>
      </c>
      <c r="M157" s="29">
        <v>649</v>
      </c>
      <c r="N157" s="29">
        <v>350</v>
      </c>
    </row>
    <row r="158" spans="1:14" ht="15" customHeight="1">
      <c r="A158" s="93"/>
      <c r="B158" s="95"/>
      <c r="C158" s="92"/>
      <c r="D158" s="29">
        <v>974</v>
      </c>
      <c r="E158" s="29">
        <v>1004</v>
      </c>
      <c r="F158" s="20" t="s">
        <v>22</v>
      </c>
      <c r="G158" s="29">
        <v>6</v>
      </c>
      <c r="H158" s="19">
        <v>1001</v>
      </c>
      <c r="I158" s="29">
        <v>313</v>
      </c>
      <c r="J158" s="3">
        <v>2772</v>
      </c>
      <c r="K158" s="3">
        <v>2772</v>
      </c>
      <c r="L158" s="3">
        <v>2772</v>
      </c>
      <c r="M158" s="29">
        <v>2772</v>
      </c>
      <c r="N158" s="29">
        <v>1384</v>
      </c>
    </row>
    <row r="159" spans="1:14" ht="15" customHeight="1">
      <c r="A159" s="93"/>
      <c r="B159" s="95"/>
      <c r="C159" s="92"/>
      <c r="D159" s="29">
        <v>974</v>
      </c>
      <c r="E159" s="29">
        <v>1004</v>
      </c>
      <c r="F159" s="20" t="s">
        <v>22</v>
      </c>
      <c r="G159" s="29">
        <v>6</v>
      </c>
      <c r="H159" s="19">
        <v>7400</v>
      </c>
      <c r="I159" s="29">
        <v>313</v>
      </c>
      <c r="J159" s="3">
        <v>2039</v>
      </c>
      <c r="K159" s="3">
        <v>2039</v>
      </c>
      <c r="L159" s="3">
        <v>2039</v>
      </c>
      <c r="M159" s="29">
        <v>2039</v>
      </c>
      <c r="N159" s="29">
        <v>482.8</v>
      </c>
    </row>
    <row r="160" spans="1:14" ht="15" customHeight="1">
      <c r="A160" s="93"/>
      <c r="B160" s="95"/>
      <c r="C160" s="92"/>
      <c r="D160" s="29">
        <v>974</v>
      </c>
      <c r="E160" s="29">
        <v>1004</v>
      </c>
      <c r="F160" s="20" t="s">
        <v>22</v>
      </c>
      <c r="G160" s="29">
        <v>6</v>
      </c>
      <c r="H160" s="19">
        <v>7400</v>
      </c>
      <c r="I160" s="29">
        <v>313</v>
      </c>
      <c r="J160" s="3">
        <v>17642</v>
      </c>
      <c r="K160" s="3">
        <v>17642</v>
      </c>
      <c r="L160" s="3">
        <v>17642</v>
      </c>
      <c r="M160" s="29">
        <v>17642</v>
      </c>
      <c r="N160" s="29">
        <v>146</v>
      </c>
    </row>
    <row r="161" spans="1:14" ht="15" customHeight="1">
      <c r="A161" s="93"/>
      <c r="B161" s="95"/>
      <c r="C161" s="92"/>
      <c r="D161" s="29">
        <v>974</v>
      </c>
      <c r="E161" s="29">
        <v>1004</v>
      </c>
      <c r="F161" s="20" t="s">
        <v>22</v>
      </c>
      <c r="G161" s="29">
        <v>6</v>
      </c>
      <c r="H161" s="19">
        <v>7012</v>
      </c>
      <c r="I161" s="29">
        <v>313</v>
      </c>
      <c r="J161" s="3">
        <v>1078</v>
      </c>
      <c r="K161" s="3">
        <v>1078</v>
      </c>
      <c r="L161" s="3">
        <v>1078</v>
      </c>
      <c r="M161" s="29">
        <v>1078</v>
      </c>
      <c r="N161" s="29">
        <v>11.2</v>
      </c>
    </row>
    <row r="162" spans="1:14" ht="15" customHeight="1">
      <c r="A162" s="93"/>
      <c r="B162" s="102"/>
      <c r="C162" s="92"/>
      <c r="D162" s="29">
        <v>974</v>
      </c>
      <c r="E162" s="29">
        <v>1004</v>
      </c>
      <c r="F162" s="20" t="s">
        <v>22</v>
      </c>
      <c r="G162" s="29">
        <v>6</v>
      </c>
      <c r="H162" s="19">
        <v>7013</v>
      </c>
      <c r="I162" s="29">
        <v>313</v>
      </c>
      <c r="J162" s="3">
        <v>132</v>
      </c>
      <c r="K162" s="3">
        <v>132</v>
      </c>
      <c r="L162" s="3">
        <v>132</v>
      </c>
      <c r="M162" s="29">
        <v>132</v>
      </c>
      <c r="N162" s="29">
        <v>649</v>
      </c>
    </row>
    <row r="163" spans="2:14" ht="15" customHeight="1">
      <c r="B163" s="5"/>
      <c r="F163" s="6"/>
      <c r="N163" s="55"/>
    </row>
    <row r="164" spans="2:14" ht="47.25" customHeight="1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N164" s="55"/>
    </row>
    <row r="165" ht="15.75">
      <c r="N165" s="55"/>
    </row>
    <row r="166" ht="15.75">
      <c r="N166" s="55"/>
    </row>
    <row r="167" ht="15.75">
      <c r="N167" s="55"/>
    </row>
    <row r="168" ht="15">
      <c r="N168" s="56"/>
    </row>
  </sheetData>
  <sheetProtection/>
  <mergeCells count="126">
    <mergeCell ref="D33:D34"/>
    <mergeCell ref="F77:F80"/>
    <mergeCell ref="G77:G80"/>
    <mergeCell ref="H77:H80"/>
    <mergeCell ref="I77:I80"/>
    <mergeCell ref="B71:B73"/>
    <mergeCell ref="A71:A73"/>
    <mergeCell ref="D77:D80"/>
    <mergeCell ref="E77:E80"/>
    <mergeCell ref="A74:A82"/>
    <mergeCell ref="B74:B82"/>
    <mergeCell ref="C74:C82"/>
    <mergeCell ref="J1:N1"/>
    <mergeCell ref="A3:N3"/>
    <mergeCell ref="M83:M86"/>
    <mergeCell ref="A93:A96"/>
    <mergeCell ref="B93:B96"/>
    <mergeCell ref="C93:C96"/>
    <mergeCell ref="C67:C69"/>
    <mergeCell ref="B67:B69"/>
    <mergeCell ref="A67:A69"/>
    <mergeCell ref="C71:C73"/>
    <mergeCell ref="M77:M80"/>
    <mergeCell ref="N77:N80"/>
    <mergeCell ref="K33:K34"/>
    <mergeCell ref="L33:L34"/>
    <mergeCell ref="N116:N117"/>
    <mergeCell ref="J77:J80"/>
    <mergeCell ref="K77:K80"/>
    <mergeCell ref="L77:L80"/>
    <mergeCell ref="J109:J110"/>
    <mergeCell ref="K109:K110"/>
    <mergeCell ref="L109:L110"/>
    <mergeCell ref="J106:J108"/>
    <mergeCell ref="K106:K108"/>
    <mergeCell ref="L106:L108"/>
    <mergeCell ref="A109:A110"/>
    <mergeCell ref="L83:L86"/>
    <mergeCell ref="G83:G86"/>
    <mergeCell ref="N114:N115"/>
    <mergeCell ref="B100:B103"/>
    <mergeCell ref="A100:A103"/>
    <mergeCell ref="H109:H110"/>
    <mergeCell ref="I109:I110"/>
    <mergeCell ref="H106:H108"/>
    <mergeCell ref="I106:I108"/>
    <mergeCell ref="C100:C103"/>
    <mergeCell ref="A106:A108"/>
    <mergeCell ref="B106:B108"/>
    <mergeCell ref="C106:C108"/>
    <mergeCell ref="M106:M108"/>
    <mergeCell ref="M109:M110"/>
    <mergeCell ref="M111:M112"/>
    <mergeCell ref="N83:N86"/>
    <mergeCell ref="N111:N113"/>
    <mergeCell ref="I111:I112"/>
    <mergeCell ref="J111:J112"/>
    <mergeCell ref="K111:K112"/>
    <mergeCell ref="A111:A112"/>
    <mergeCell ref="E111:E112"/>
    <mergeCell ref="F111:F112"/>
    <mergeCell ref="B111:B112"/>
    <mergeCell ref="C111:C112"/>
    <mergeCell ref="D111:D112"/>
    <mergeCell ref="F106:F108"/>
    <mergeCell ref="G111:G112"/>
    <mergeCell ref="H111:H112"/>
    <mergeCell ref="D106:D108"/>
    <mergeCell ref="E106:E108"/>
    <mergeCell ref="G106:G108"/>
    <mergeCell ref="B114:B136"/>
    <mergeCell ref="C115:C136"/>
    <mergeCell ref="A140:A162"/>
    <mergeCell ref="B140:B162"/>
    <mergeCell ref="C141:C162"/>
    <mergeCell ref="B164:L164"/>
    <mergeCell ref="C9:C20"/>
    <mergeCell ref="B30:B32"/>
    <mergeCell ref="A30:A32"/>
    <mergeCell ref="B33:B52"/>
    <mergeCell ref="A33:A52"/>
    <mergeCell ref="C30:C32"/>
    <mergeCell ref="C33:C52"/>
    <mergeCell ref="L111:L112"/>
    <mergeCell ref="A114:A136"/>
    <mergeCell ref="K83:K86"/>
    <mergeCell ref="A83:A86"/>
    <mergeCell ref="B83:B92"/>
    <mergeCell ref="C83:C92"/>
    <mergeCell ref="D83:D86"/>
    <mergeCell ref="E83:E86"/>
    <mergeCell ref="F83:F86"/>
    <mergeCell ref="I33:I34"/>
    <mergeCell ref="H83:H86"/>
    <mergeCell ref="I83:I86"/>
    <mergeCell ref="J83:J86"/>
    <mergeCell ref="F109:F110"/>
    <mergeCell ref="G109:G110"/>
    <mergeCell ref="J33:J34"/>
    <mergeCell ref="A53:A66"/>
    <mergeCell ref="B53:B66"/>
    <mergeCell ref="C53:C66"/>
    <mergeCell ref="E33:E34"/>
    <mergeCell ref="F33:F34"/>
    <mergeCell ref="G33:G34"/>
    <mergeCell ref="H33:H34"/>
    <mergeCell ref="B109:B110"/>
    <mergeCell ref="C109:C110"/>
    <mergeCell ref="D109:D110"/>
    <mergeCell ref="E109:E110"/>
    <mergeCell ref="A21:A29"/>
    <mergeCell ref="B21:B29"/>
    <mergeCell ref="C21:C29"/>
    <mergeCell ref="A5:A6"/>
    <mergeCell ref="B5:B6"/>
    <mergeCell ref="C5:C6"/>
    <mergeCell ref="J5:N5"/>
    <mergeCell ref="I5:I6"/>
    <mergeCell ref="A9:A20"/>
    <mergeCell ref="B9:B20"/>
    <mergeCell ref="D5:D6"/>
    <mergeCell ref="E5:E6"/>
    <mergeCell ref="F5:F6"/>
    <mergeCell ref="G5:G6"/>
    <mergeCell ref="H5:H6"/>
    <mergeCell ref="D7:I7"/>
  </mergeCells>
  <printOptions/>
  <pageMargins left="0.53" right="0.15748031496062992" top="0.35433070866141736" bottom="0.2362204724409449" header="0.1968503937007874" footer="0.1968503937007874"/>
  <pageSetup horizontalDpi="180" verticalDpi="180" orientation="landscape" paperSize="9" scale="80" r:id="rId1"/>
  <headerFooter alignWithMargins="0">
    <oddHeader>&amp;R&amp;[&amp;P+22&amp;]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2013-11-08T12:37:53Z</dcterms:modified>
  <cp:category/>
  <cp:version/>
  <cp:contentType/>
  <cp:contentStatus/>
</cp:coreProperties>
</file>