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65" windowHeight="12870" activeTab="0"/>
  </bookViews>
  <sheets>
    <sheet name="Прил.1" sheetId="1" r:id="rId1"/>
    <sheet name="Прил.2" sheetId="2" r:id="rId2"/>
    <sheet name="Прил.3" sheetId="3" r:id="rId3"/>
  </sheets>
  <definedNames/>
  <calcPr fullCalcOnLoad="1" fullPrecision="0"/>
</workbook>
</file>

<file path=xl/sharedStrings.xml><?xml version="1.0" encoding="utf-8"?>
<sst xmlns="http://schemas.openxmlformats.org/spreadsheetml/2006/main" count="804" uniqueCount="302">
  <si>
    <t>к муниципальной целевой программе</t>
  </si>
  <si>
    <t>дорог городского округа «Город Йошкар-Ола»</t>
  </si>
  <si>
    <t>на 2013 - 2020 годы"</t>
  </si>
  <si>
    <t>Приложение N 3</t>
  </si>
  <si>
    <t>Наименование мероприятия, этапы его реализации</t>
  </si>
  <si>
    <t>Объем финансирования -всего</t>
  </si>
  <si>
    <t>республиканский бюджет Республики Марий Эл (для сведения)</t>
  </si>
  <si>
    <t>бюджет городского округа "Город Йошкар-Ола"</t>
  </si>
  <si>
    <t>внебюджетные средства</t>
  </si>
  <si>
    <t>в том числе</t>
  </si>
  <si>
    <t xml:space="preserve">2013 год </t>
  </si>
  <si>
    <t xml:space="preserve">2014 год </t>
  </si>
  <si>
    <t xml:space="preserve">2015 год </t>
  </si>
  <si>
    <t xml:space="preserve">2016 год </t>
  </si>
  <si>
    <t xml:space="preserve">2017 год </t>
  </si>
  <si>
    <t xml:space="preserve">2018 год </t>
  </si>
  <si>
    <t xml:space="preserve">2019 год </t>
  </si>
  <si>
    <t xml:space="preserve">2020 год </t>
  </si>
  <si>
    <t>ОБЪЕМЫ И ИСТОЧНИКИ</t>
  </si>
  <si>
    <t>№ п/п</t>
  </si>
  <si>
    <t>Годы реализации программы</t>
  </si>
  <si>
    <t>Наименование показателя</t>
  </si>
  <si>
    <t>Обеспеченность автомобильных дорог общего пользования местного значения городского округа «Город Йошкар-Ола» ливневой канализацией закрытого типа в общем объеме автомобильных дорог, %;</t>
  </si>
  <si>
    <t>Обеспеченность автомобильных дорог наружным освещением в общем объеме автомобильных дорог ,%</t>
  </si>
  <si>
    <t>2011 год базовое значение</t>
  </si>
  <si>
    <t>2 км</t>
  </si>
  <si>
    <t>ФИНАСИРОВАНИЯ ПРОГРАММНЫХ МЕРОПРИЯТИЙ</t>
  </si>
  <si>
    <t>Приложение N 2</t>
  </si>
  <si>
    <t>Целевые индикаторы результативности программы</t>
  </si>
  <si>
    <t>"Строительсво, реконструкция и капитальный ремонт</t>
  </si>
  <si>
    <t>"Строительство, реконструкция и капитальный ремонт</t>
  </si>
  <si>
    <t>2614 тыс.кв.м. данные МУП "Город" вместе с частным сектором</t>
  </si>
  <si>
    <t>Приложение №1
к муниципальной целевой программе
по реконструкции и капитальному ремонту
дорог городского округа "Город Йошкар-Ола"
на 2013 - 2020 годы</t>
  </si>
  <si>
    <t xml:space="preserve">Перечень </t>
  </si>
  <si>
    <t>№</t>
  </si>
  <si>
    <t>Наименование улицы,дороги (участка)</t>
  </si>
  <si>
    <t>Вид работ</t>
  </si>
  <si>
    <t xml:space="preserve">Объем работ </t>
  </si>
  <si>
    <t>км</t>
  </si>
  <si>
    <t>тыс. м2</t>
  </si>
  <si>
    <t>2013-2020</t>
  </si>
  <si>
    <t>Всего
в том числе:</t>
  </si>
  <si>
    <t>--</t>
  </si>
  <si>
    <t>I</t>
  </si>
  <si>
    <t>Строительство и реконструкция дорог и искуственных дорожных сооружений</t>
  </si>
  <si>
    <t>с</t>
  </si>
  <si>
    <t>б. Ураева (1 очередь от ул. Петрова до ул. Кирова)</t>
  </si>
  <si>
    <t>ул. Чернякова (1 очередь от ул. Некрасова до ул. Машиностроителей)</t>
  </si>
  <si>
    <t>р</t>
  </si>
  <si>
    <t>Ленинский проспект ( от ул. Перовмайской до ул. Я.Эшпая)</t>
  </si>
  <si>
    <t>б. Ураева ( 2 очередь от ул. Петрова до Воскресенского проспекта)</t>
  </si>
  <si>
    <t>Кольцевая развязка на пересечении ул. В.Интернационалистов, ул. Мира, ул. Героев Сталинградской битвы</t>
  </si>
  <si>
    <t>Кольцевая развязка ул. К.Маркса и ул. Панфилова</t>
  </si>
  <si>
    <t>Кольцевая развязка ул. Суворова и ул. Транспортной</t>
  </si>
  <si>
    <t>Кольцевая развязка ул. Водопроводная и ул. Чапаева</t>
  </si>
  <si>
    <t>Кольцевая развязка ул. К. Маркса и ул. Строителей</t>
  </si>
  <si>
    <t xml:space="preserve">Реконструкция Центрального моста </t>
  </si>
  <si>
    <t>Капитальный ремонт</t>
  </si>
  <si>
    <t>кр</t>
  </si>
  <si>
    <t>Оршанское шоссе</t>
  </si>
  <si>
    <t>пер.Заводской</t>
  </si>
  <si>
    <t>б.Ураева</t>
  </si>
  <si>
    <t>Кокшайский проезд</t>
  </si>
  <si>
    <t>пер. Школьный</t>
  </si>
  <si>
    <t>Ленинский проспект</t>
  </si>
  <si>
    <t>III</t>
  </si>
  <si>
    <t>Затраты заказчика на проведение ПИР,экспертизу, ПСД, временные здания и сооружения. Непрдвиденны работы, отвод земли участков и т.д.</t>
  </si>
  <si>
    <t>рекострукции</t>
  </si>
  <si>
    <t>капитальному ремонту</t>
  </si>
  <si>
    <t>Итого по всем мероприятиям, в т.ч. по:</t>
  </si>
  <si>
    <t>строительству</t>
  </si>
  <si>
    <t>ул. Прохорова ( от ул. Баумана до ул. Чернякова)</t>
  </si>
  <si>
    <t>ул. Первомайская (с расширением проезжей части от Ленинского проспекта до ул. Пушкина)</t>
  </si>
  <si>
    <t>ул. Петрова (1 очередь от ул. В.Интернационалистов до б.Ураева)</t>
  </si>
  <si>
    <t>ул. Кирова (1 очередь  от б.Ураева до ул. В.Интернационалистов)</t>
  </si>
  <si>
    <t>ул. Вознесенская ( от Ленинского проспекта до ул. Красноармейской)</t>
  </si>
  <si>
    <t>ул. Свердлова (1 очередь от ул. Машиностроителей до ул. Анциферова)</t>
  </si>
  <si>
    <t>ул. Свердлова (2 очередь от ул. Анциферова до ул. Транспортной)</t>
  </si>
  <si>
    <t>ул. Луначарского</t>
  </si>
  <si>
    <t>ул. Малое Чигашево ( от ул. Строителей до ул. Соловьева)</t>
  </si>
  <si>
    <t>ул. Транспортная ( от ул. Красноармейской до ул. Свердлова со строительством кольцевой развязки)</t>
  </si>
  <si>
    <t>ул. Петрова (2 очередь от б. Ураева до  ул. Водопроводная)</t>
  </si>
  <si>
    <t>ул. Водопроводная (от ул. Красноармейская слобода до ул. Сернурского тракта)</t>
  </si>
  <si>
    <t>ул. Красноармейская ( с расширением проезжей части от ул. Транспортная до ул. Машиностроителей)</t>
  </si>
  <si>
    <t>ул. В.Интернационалистов (1 очередь от ул. Кирова до ул. К.Либкнехта)</t>
  </si>
  <si>
    <t>ул. В.Интернационалистов (2 очередь  от ул. К.Либкнехта до ул. Мира)</t>
  </si>
  <si>
    <t>ул. Анциферова (от ул. Красноармейской до ул. Зарубина)</t>
  </si>
  <si>
    <t>ул. Кирова ( от ул. Мира до ул. Сернурский тракт)</t>
  </si>
  <si>
    <t>ул. Чернякова (3 очередь от ул. Машиностроителей до ул. Аленкино со строительством путепровода)</t>
  </si>
  <si>
    <t>ул. Строителей (от ул. К.Маркса до ул. Й. Кырля со строительством путепровода)</t>
  </si>
  <si>
    <t xml:space="preserve">ул. Водопроводная </t>
  </si>
  <si>
    <t xml:space="preserve">ул. Лебедева </t>
  </si>
  <si>
    <t>дорога по дер. Апшакбеляк</t>
  </si>
  <si>
    <t>ул. Звездная (от Казанского тракта до ул. Галавтеева)</t>
  </si>
  <si>
    <t>ул. Дружбы</t>
  </si>
  <si>
    <t>ул. Строителей</t>
  </si>
  <si>
    <t>ул. Транспортная  (от ул. Дружбы до ул. Суворова)</t>
  </si>
  <si>
    <t>ул. К.Маркса (от ул.Панфилова до ул. Строителей)</t>
  </si>
  <si>
    <t>ул. Вознесенская ( от ул. Красноармейской до ул. Водопроводная)</t>
  </si>
  <si>
    <t>ул. Медицинская ( от ул. К. Либкнехта до п. Знаменский)</t>
  </si>
  <si>
    <t>ул. Пушкина ( от ул. Первомайской до ул. Вознесенской)</t>
  </si>
  <si>
    <t>ул. Баумана ( от ул. 40-летия Октября до ул. Ломоносова)</t>
  </si>
  <si>
    <t>ул. Первомайская ( от ул. Серова с выходом на Оршанское шоссе)</t>
  </si>
  <si>
    <t>ул. Репина ( от ул. Соловьева до ул. Строителей)</t>
  </si>
  <si>
    <t>ул. Нолька</t>
  </si>
  <si>
    <t>ул. Матросова</t>
  </si>
  <si>
    <t>ул. Чкалова</t>
  </si>
  <si>
    <t>ул. Гончарова</t>
  </si>
  <si>
    <t>ул. Яна Крастыня</t>
  </si>
  <si>
    <t>ул. Краснофлотская</t>
  </si>
  <si>
    <t>ул. Подольских Курсантов</t>
  </si>
  <si>
    <t>ул. Садовая</t>
  </si>
  <si>
    <t>ул. Транспортная (от границ города до кольца ул. Красноармейская)</t>
  </si>
  <si>
    <t>ул. Я.Эшпая</t>
  </si>
  <si>
    <t>ул. Складская</t>
  </si>
  <si>
    <t>ул. Тельмана</t>
  </si>
  <si>
    <t>ул. Школьная</t>
  </si>
  <si>
    <t>ул. Димитрова</t>
  </si>
  <si>
    <t>ул. Героев Сталинградской битвы</t>
  </si>
  <si>
    <t xml:space="preserve">ул. Чехова </t>
  </si>
  <si>
    <t>ул. Сернурский тракт</t>
  </si>
  <si>
    <t>ул. Зарубина</t>
  </si>
  <si>
    <t>ул. Первомайская (д.Савино)</t>
  </si>
  <si>
    <t>ул. 2-ая Деповская</t>
  </si>
  <si>
    <t>ул. Кутрухина</t>
  </si>
  <si>
    <t>ул. Чернякова</t>
  </si>
  <si>
    <t>ул. Нахимова</t>
  </si>
  <si>
    <t>ул. Свердлова</t>
  </si>
  <si>
    <t>ул. Лобачевского</t>
  </si>
  <si>
    <t>ул. Медицинская</t>
  </si>
  <si>
    <t>ул. Гайдара</t>
  </si>
  <si>
    <t>ул. Серова</t>
  </si>
  <si>
    <t>ул. В.Интернационалистов</t>
  </si>
  <si>
    <t>ул. К.Маркса - ул. Вознесенская</t>
  </si>
  <si>
    <t>ул. Анциферова</t>
  </si>
  <si>
    <t>ул. Крылова</t>
  </si>
  <si>
    <t>ул. 8 Марта</t>
  </si>
  <si>
    <t>ул. Соловьёва</t>
  </si>
  <si>
    <t>ул. Больничная</t>
  </si>
  <si>
    <t>ул. Мосолова</t>
  </si>
  <si>
    <t>ул. Первомайская</t>
  </si>
  <si>
    <t>ул. Петрова</t>
  </si>
  <si>
    <t>ул. Суворова</t>
  </si>
  <si>
    <t>ул. 222 Артполка</t>
  </si>
  <si>
    <t>ул. Авиации</t>
  </si>
  <si>
    <t>ул. Вавилова</t>
  </si>
  <si>
    <t>ул. Волкова</t>
  </si>
  <si>
    <t>ул. Добролюбова</t>
  </si>
  <si>
    <t>ул. Зеленая</t>
  </si>
  <si>
    <t>ул. Ломоносова</t>
  </si>
  <si>
    <t>ул. Мичурина</t>
  </si>
  <si>
    <t>ул. 40 лет Октября</t>
  </si>
  <si>
    <t>ул. М. Чигашево</t>
  </si>
  <si>
    <t>пр. Гагарина</t>
  </si>
  <si>
    <t>ул. Панфилова</t>
  </si>
  <si>
    <t>ул. Данилина</t>
  </si>
  <si>
    <t>ул. Дзерджинского</t>
  </si>
  <si>
    <t>ул. Шевцова</t>
  </si>
  <si>
    <t>ул. Земнухова</t>
  </si>
  <si>
    <t>ул. Калинина</t>
  </si>
  <si>
    <t>ул. Орая</t>
  </si>
  <si>
    <t>ул. Фестивальная</t>
  </si>
  <si>
    <t>ул. Чапаева</t>
  </si>
  <si>
    <t>ул. Анникова</t>
  </si>
  <si>
    <t>ул. Комсомольская</t>
  </si>
  <si>
    <t>ул. Репина</t>
  </si>
  <si>
    <t>ул. Васильева</t>
  </si>
  <si>
    <t>ул. Грибоедова</t>
  </si>
  <si>
    <t>ул. Достоевского</t>
  </si>
  <si>
    <t>Воскресенский проспект  (1 очередь на участке от Ленинского проспекта до  ул. В.Интернационалистов)</t>
  </si>
  <si>
    <t>ул. Вашская (от ул. Гагарина до ул. К.Маркса)</t>
  </si>
  <si>
    <t>ул. Комсомольская (от ул. Пролетарской до ул. Водопроводной)</t>
  </si>
  <si>
    <t>Воскресенский проспект (2 очередь  от ул. В.Интернационалистов до ул. Водопроводная)</t>
  </si>
  <si>
    <t>ул. Й.Кырля (строительсво 2 -ой полосы  от  ул. Строителей до ул. Баумана)</t>
  </si>
  <si>
    <t>ул. Кремлевская</t>
  </si>
  <si>
    <t>пер. Складской</t>
  </si>
  <si>
    <t>1,2,3 пер. Чайкиной</t>
  </si>
  <si>
    <t>1-ый проезд Артема</t>
  </si>
  <si>
    <t>2-ой проезд Артема</t>
  </si>
  <si>
    <t xml:space="preserve">ул.Артёма </t>
  </si>
  <si>
    <t>пер. К. Либкнехта</t>
  </si>
  <si>
    <t>ул. К.Либнехта</t>
  </si>
  <si>
    <t>ул. Жукова</t>
  </si>
  <si>
    <t>ул. З.Козмодемьянской</t>
  </si>
  <si>
    <t>ул. Карамазина</t>
  </si>
  <si>
    <t>ул. Куйбышева</t>
  </si>
  <si>
    <t>ул. Морозова</t>
  </si>
  <si>
    <t>ул. Октябрьская</t>
  </si>
  <si>
    <t>ул. Осипенко</t>
  </si>
  <si>
    <t>ул. Рябинина</t>
  </si>
  <si>
    <t>ул. Тюленина</t>
  </si>
  <si>
    <t>ул. Фонвизина</t>
  </si>
  <si>
    <t>ул. Клары Цеткин</t>
  </si>
  <si>
    <t>ул. Чернышевского</t>
  </si>
  <si>
    <t>ул. Котовского</t>
  </si>
  <si>
    <t>ул. Красноармейская</t>
  </si>
  <si>
    <t>ул. Пушкина</t>
  </si>
  <si>
    <t>ул. Гастелло</t>
  </si>
  <si>
    <t>ул. Глинки</t>
  </si>
  <si>
    <t>ул. Гоголя</t>
  </si>
  <si>
    <t>бул. Данилова</t>
  </si>
  <si>
    <t>ул. Парковый проезд</t>
  </si>
  <si>
    <t>ул. Песчаная</t>
  </si>
  <si>
    <t>ул. Ст.Разина</t>
  </si>
  <si>
    <t>ул. Тимирязевой</t>
  </si>
  <si>
    <t>ул. Железнодорожная</t>
  </si>
  <si>
    <t>ул. Кирпичная</t>
  </si>
  <si>
    <t>ул. Моторная</t>
  </si>
  <si>
    <t>ул. Пархоменко</t>
  </si>
  <si>
    <t>ул. Ватутина</t>
  </si>
  <si>
    <t>ул. Вишневая</t>
  </si>
  <si>
    <t>ул. Володарского</t>
  </si>
  <si>
    <t>ул. Галавтеева</t>
  </si>
  <si>
    <t>ул. Звездная</t>
  </si>
  <si>
    <t>ул. Конакова</t>
  </si>
  <si>
    <t>ул. О.Кошевого</t>
  </si>
  <si>
    <t>ул. Пирогова</t>
  </si>
  <si>
    <t>ул. Профсоюзная</t>
  </si>
  <si>
    <t>ул. Вашская-Успенская</t>
  </si>
  <si>
    <t>ул. Пролетарская</t>
  </si>
  <si>
    <t>бул. Победы</t>
  </si>
  <si>
    <t>бул. Чавайна</t>
  </si>
  <si>
    <t>ул.Эшкинина</t>
  </si>
  <si>
    <t>ул. Молодежная</t>
  </si>
  <si>
    <t>ул. Мышино</t>
  </si>
  <si>
    <t>ул. Набережная</t>
  </si>
  <si>
    <t>ул. Речная</t>
  </si>
  <si>
    <t>ул. Севастопольская</t>
  </si>
  <si>
    <t>ул. Сернурская</t>
  </si>
  <si>
    <t>ул. Спортивная</t>
  </si>
  <si>
    <t>ул. Тарханово</t>
  </si>
  <si>
    <t>ул. Труда</t>
  </si>
  <si>
    <t>ул. Б.Чигашево</t>
  </si>
  <si>
    <t>ул. Шумелева</t>
  </si>
  <si>
    <t>ул. Трудовая</t>
  </si>
  <si>
    <t>ул. Щусева</t>
  </si>
  <si>
    <t>пр. Элеваторный</t>
  </si>
  <si>
    <t>ул. Фрунзе</t>
  </si>
  <si>
    <t>1-ый пр. Фрунзе</t>
  </si>
  <si>
    <t>2-ой пр. Фрунзе</t>
  </si>
  <si>
    <t>пер. Циолковского</t>
  </si>
  <si>
    <t>пр. Циолковского</t>
  </si>
  <si>
    <t>ул. Й.Кырля</t>
  </si>
  <si>
    <t>ул. Кирова (Строительство магистрали по продолжению улицы Кирова до Сернурского тракта и до ул. Строителей со строительством моста через реку Малая Кокшага и путепровода через железнодорожную лигию Зеленый Дол-Яранск)</t>
  </si>
  <si>
    <t>14000/1</t>
  </si>
  <si>
    <t>14000/ 1</t>
  </si>
  <si>
    <t>2000/ 3</t>
  </si>
  <si>
    <t>6000/ 2</t>
  </si>
  <si>
    <t>ул. Чернякова ( 2 очередь от ул. Некрасова до Оршанского шоссе)</t>
  </si>
  <si>
    <t>2000/3</t>
  </si>
  <si>
    <t>6000/2</t>
  </si>
  <si>
    <t>ул. Кирова ( от Ленинского проспекта до ул. Строителей со строительством моста и путепровода</t>
  </si>
  <si>
    <t>II</t>
  </si>
  <si>
    <t>дорог городского округа "Город Йошкар-Ола", рекомендуемых к строительству, реконструкции и капитальному ремонту</t>
  </si>
  <si>
    <t>д.Акшубино</t>
  </si>
  <si>
    <t>д.Апшакбеляк</t>
  </si>
  <si>
    <t>д.Игнатьево</t>
  </si>
  <si>
    <t>д.Кельмаково</t>
  </si>
  <si>
    <t>ул.Школьная, д.Савино</t>
  </si>
  <si>
    <t>ул.Первомайская, д.Савино</t>
  </si>
  <si>
    <t>ул.Ключевая, д.Савино</t>
  </si>
  <si>
    <t>д.Шоя-Кузнецово</t>
  </si>
  <si>
    <t>ул.Совхозная, д.Якимово</t>
  </si>
  <si>
    <t>ул.Фестивальная, д.Якимово</t>
  </si>
  <si>
    <t>ул.Олимпийская, д.Якимово</t>
  </si>
  <si>
    <t>ул.Юности, д.Якимово</t>
  </si>
  <si>
    <t>ул.Кирпичная, с.Семеновка</t>
  </si>
  <si>
    <t>ул.Коммунистическая, с.Семеновка</t>
  </si>
  <si>
    <t>ул.Комсомольская, с.Семеновка</t>
  </si>
  <si>
    <t>ул.Набережная, с.Семеновка</t>
  </si>
  <si>
    <t>ул.Октябрьская, с.Семеновка</t>
  </si>
  <si>
    <t>ул.Чкалова, с.Семеновка</t>
  </si>
  <si>
    <t>пер.Комсомольский, с.Семеновка</t>
  </si>
  <si>
    <t>пер.Советский, с.Семеновка</t>
  </si>
  <si>
    <t>ул.Луговая, с.Семеновка</t>
  </si>
  <si>
    <t>ул.Березовая, с.Семеновка</t>
  </si>
  <si>
    <t>ул.Чавайна, с.Семеновка</t>
  </si>
  <si>
    <t>ул.Восточная, с.Семеновка</t>
  </si>
  <si>
    <t>ул.Татьянина, с.Семеновка</t>
  </si>
  <si>
    <t>ул.Дружбы, с.Семеновка</t>
  </si>
  <si>
    <t>ул.Сиреневая, с.Семеновка</t>
  </si>
  <si>
    <t>ул.Офицеров, с.Семеновка</t>
  </si>
  <si>
    <t>ул.Пограничная, с.Семеновка</t>
  </si>
  <si>
    <t>ул.Архипова, с.Семеновка</t>
  </si>
  <si>
    <t>ул.Гагарина, с.Семеновка</t>
  </si>
  <si>
    <t>ул.Интернатская, с.Семеновка</t>
  </si>
  <si>
    <t>ул.Красивая, с.Семеновка</t>
  </si>
  <si>
    <t>ул.Молодежная, с.Семеновка</t>
  </si>
  <si>
    <t>ул.Липовая, с.Семеновка</t>
  </si>
  <si>
    <t>ул.Садовая, с.Семеновка</t>
  </si>
  <si>
    <t>ул.Авиации, с.Семеновка</t>
  </si>
  <si>
    <t>ул.Земляничная, с.Семеновка</t>
  </si>
  <si>
    <t>ул.Центральная, с.Семеновка</t>
  </si>
  <si>
    <t>ул.Чернышевского, с.Семеновка</t>
  </si>
  <si>
    <t>ул.Л.Толстого, с.Семеновка</t>
  </si>
  <si>
    <t>пер.Красивый, с.Семеновка</t>
  </si>
  <si>
    <t>1000/4</t>
  </si>
  <si>
    <t>Доля отремонтированных и доведенных до нормативного состояния участков автомобильных дорог с усовершенствованным покрытием в общем                                                   объеме автомобильных дорог, %</t>
  </si>
  <si>
    <t xml:space="preserve">Объем строительства, реконструкции и капитального ремонта автомобильных дорог  городского округа «Город Йошкар-Ола»», тыс.кв. м; </t>
  </si>
  <si>
    <t>Ориентиро-вочная стоимость программных мероприятий (тыс. руб.)</t>
  </si>
  <si>
    <t>Интенсив-ность движения/категория</t>
  </si>
  <si>
    <t>Годы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</si>
</sst>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0.0"/>
    <numFmt numFmtId="170" formatCode="0.00000"/>
    <numFmt numFmtId="171" formatCode="0.0000"/>
    <numFmt numFmtId="172" formatCode="0.000"/>
    <numFmt numFmtId="173" formatCode="#,##0.0"/>
    <numFmt numFmtId="174" formatCode="#,##0.000"/>
    <numFmt numFmtId="175" formatCode="_-* #,##0.0_р_._-;\-* #,##0.0_р_._-;_-* &quot;-&quot;??_р_._-;_-@_-"/>
    <numFmt numFmtId="176" formatCode="0.0000000"/>
    <numFmt numFmtId="177" formatCode="0.000000"/>
    <numFmt numFmtId="178" formatCode="0.00000000"/>
  </numFmts>
  <fonts count="52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Alignment="1">
      <alignment vertical="center" wrapText="1"/>
    </xf>
    <xf numFmtId="169" fontId="0" fillId="0" borderId="0" xfId="0" applyNumberForma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10" fillId="0" borderId="10" xfId="0" applyFont="1" applyBorder="1" applyAlignment="1">
      <alignment vertical="center" wrapText="1"/>
    </xf>
    <xf numFmtId="169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33" borderId="10" xfId="0" applyNumberFormat="1" applyFont="1" applyFill="1" applyBorder="1" applyAlignment="1" quotePrefix="1">
      <alignment horizontal="center" vertical="center"/>
    </xf>
    <xf numFmtId="0" fontId="49" fillId="0" borderId="10" xfId="0" applyNumberFormat="1" applyFont="1" applyBorder="1" applyAlignment="1">
      <alignment horizontal="center" vertical="center"/>
    </xf>
    <xf numFmtId="169" fontId="49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vertical="center" wrapText="1"/>
    </xf>
    <xf numFmtId="0" fontId="49" fillId="0" borderId="10" xfId="0" applyFont="1" applyBorder="1" applyAlignment="1">
      <alignment/>
    </xf>
    <xf numFmtId="0" fontId="49" fillId="33" borderId="10" xfId="0" applyNumberFormat="1" applyFont="1" applyFill="1" applyBorder="1" applyAlignment="1">
      <alignment horizontal="center" vertical="center"/>
    </xf>
    <xf numFmtId="169" fontId="49" fillId="0" borderId="10" xfId="0" applyNumberFormat="1" applyFont="1" applyBorder="1" applyAlignment="1">
      <alignment/>
    </xf>
    <xf numFmtId="169" fontId="49" fillId="33" borderId="10" xfId="0" applyNumberFormat="1" applyFont="1" applyFill="1" applyBorder="1" applyAlignment="1">
      <alignment horizontal="center" vertical="center"/>
    </xf>
    <xf numFmtId="0" fontId="50" fillId="0" borderId="10" xfId="0" applyNumberFormat="1" applyFont="1" applyBorder="1" applyAlignment="1">
      <alignment horizontal="center" vertical="center"/>
    </xf>
    <xf numFmtId="0" fontId="50" fillId="33" borderId="10" xfId="0" applyNumberFormat="1" applyFont="1" applyFill="1" applyBorder="1" applyAlignment="1" quotePrefix="1">
      <alignment horizontal="center" vertical="center"/>
    </xf>
    <xf numFmtId="169" fontId="50" fillId="33" borderId="10" xfId="0" applyNumberFormat="1" applyFont="1" applyFill="1" applyBorder="1" applyAlignment="1" quotePrefix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/>
    </xf>
    <xf numFmtId="0" fontId="50" fillId="34" borderId="10" xfId="0" applyNumberFormat="1" applyFont="1" applyFill="1" applyBorder="1" applyAlignment="1" quotePrefix="1">
      <alignment horizontal="center" vertical="center"/>
    </xf>
    <xf numFmtId="169" fontId="50" fillId="34" borderId="10" xfId="0" applyNumberFormat="1" applyFont="1" applyFill="1" applyBorder="1" applyAlignment="1" quotePrefix="1">
      <alignment horizontal="center" vertical="center"/>
    </xf>
    <xf numFmtId="169" fontId="49" fillId="0" borderId="0" xfId="0" applyNumberFormat="1" applyFont="1" applyAlignment="1">
      <alignment/>
    </xf>
    <xf numFmtId="1" fontId="49" fillId="0" borderId="0" xfId="0" applyNumberFormat="1" applyFont="1" applyAlignment="1">
      <alignment/>
    </xf>
    <xf numFmtId="0" fontId="50" fillId="0" borderId="0" xfId="0" applyFont="1" applyAlignment="1">
      <alignment/>
    </xf>
    <xf numFmtId="169" fontId="9" fillId="0" borderId="0" xfId="0" applyNumberFormat="1" applyFont="1" applyAlignment="1">
      <alignment/>
    </xf>
    <xf numFmtId="169" fontId="50" fillId="0" borderId="0" xfId="0" applyNumberFormat="1" applyFont="1" applyAlignment="1">
      <alignment/>
    </xf>
    <xf numFmtId="173" fontId="9" fillId="0" borderId="10" xfId="0" applyNumberFormat="1" applyFont="1" applyFill="1" applyBorder="1" applyAlignment="1">
      <alignment horizontal="center" vertical="center" wrapText="1"/>
    </xf>
    <xf numFmtId="173" fontId="9" fillId="0" borderId="10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 wrapText="1"/>
    </xf>
    <xf numFmtId="0" fontId="49" fillId="0" borderId="11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 vertical="center"/>
    </xf>
    <xf numFmtId="169" fontId="49" fillId="0" borderId="10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/>
    </xf>
    <xf numFmtId="0" fontId="49" fillId="0" borderId="10" xfId="0" applyFont="1" applyFill="1" applyBorder="1" applyAlignment="1">
      <alignment/>
    </xf>
    <xf numFmtId="169" fontId="49" fillId="0" borderId="0" xfId="0" applyNumberFormat="1" applyFont="1" applyFill="1" applyAlignment="1">
      <alignment horizontal="center" vertical="center"/>
    </xf>
    <xf numFmtId="169" fontId="10" fillId="0" borderId="10" xfId="0" applyNumberFormat="1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/>
    </xf>
    <xf numFmtId="169" fontId="49" fillId="0" borderId="0" xfId="0" applyNumberFormat="1" applyFont="1" applyFill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169" fontId="2" fillId="0" borderId="10" xfId="0" applyNumberFormat="1" applyFont="1" applyFill="1" applyBorder="1" applyAlignment="1">
      <alignment horizontal="center" vertical="center"/>
    </xf>
    <xf numFmtId="169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69" fontId="2" fillId="33" borderId="10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wrapText="1"/>
    </xf>
    <xf numFmtId="173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173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9" fillId="0" borderId="10" xfId="0" applyFont="1" applyFill="1" applyBorder="1" applyAlignment="1">
      <alignment vertical="center" wrapText="1"/>
    </xf>
    <xf numFmtId="4" fontId="2" fillId="0" borderId="0" xfId="0" applyNumberFormat="1" applyFont="1" applyFill="1" applyAlignment="1">
      <alignment/>
    </xf>
    <xf numFmtId="169" fontId="9" fillId="0" borderId="10" xfId="0" applyNumberFormat="1" applyFont="1" applyFill="1" applyBorder="1" applyAlignment="1" quotePrefix="1">
      <alignment horizontal="center" vertical="center"/>
    </xf>
    <xf numFmtId="169" fontId="9" fillId="33" borderId="10" xfId="0" applyNumberFormat="1" applyFont="1" applyFill="1" applyBorder="1" applyAlignment="1" quotePrefix="1">
      <alignment horizontal="center" vertical="center"/>
    </xf>
    <xf numFmtId="0" fontId="2" fillId="33" borderId="10" xfId="0" applyNumberFormat="1" applyFont="1" applyFill="1" applyBorder="1" applyAlignment="1" quotePrefix="1">
      <alignment horizontal="center" vertical="center"/>
    </xf>
    <xf numFmtId="0" fontId="49" fillId="0" borderId="10" xfId="0" applyNumberFormat="1" applyFont="1" applyFill="1" applyBorder="1" applyAlignment="1">
      <alignment horizontal="center" vertical="center"/>
    </xf>
    <xf numFmtId="169" fontId="49" fillId="0" borderId="10" xfId="0" applyNumberFormat="1" applyFont="1" applyFill="1" applyBorder="1" applyAlignment="1">
      <alignment/>
    </xf>
    <xf numFmtId="175" fontId="10" fillId="0" borderId="10" xfId="59" applyNumberFormat="1" applyFont="1" applyBorder="1" applyAlignment="1">
      <alignment horizontal="center" vertical="center"/>
    </xf>
    <xf numFmtId="173" fontId="50" fillId="0" borderId="10" xfId="0" applyNumberFormat="1" applyFont="1" applyBorder="1" applyAlignment="1">
      <alignment horizontal="center" vertical="center"/>
    </xf>
    <xf numFmtId="173" fontId="50" fillId="0" borderId="10" xfId="0" applyNumberFormat="1" applyFont="1" applyFill="1" applyBorder="1" applyAlignment="1">
      <alignment horizontal="center" vertical="center"/>
    </xf>
    <xf numFmtId="173" fontId="50" fillId="33" borderId="10" xfId="0" applyNumberFormat="1" applyFont="1" applyFill="1" applyBorder="1" applyAlignment="1">
      <alignment horizontal="center" vertical="center"/>
    </xf>
    <xf numFmtId="173" fontId="9" fillId="33" borderId="10" xfId="0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 vertical="center" wrapText="1"/>
    </xf>
    <xf numFmtId="0" fontId="50" fillId="33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51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0" xfId="0" applyFont="1" applyAlignment="1">
      <alignment horizontal="right" wrapText="1"/>
    </xf>
    <xf numFmtId="0" fontId="0" fillId="0" borderId="0" xfId="0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8"/>
  <sheetViews>
    <sheetView tabSelected="1" zoomScale="110" zoomScaleNormal="110" workbookViewId="0" topLeftCell="A235">
      <selection activeCell="U13" sqref="U13"/>
    </sheetView>
  </sheetViews>
  <sheetFormatPr defaultColWidth="9.00390625" defaultRowHeight="12.75"/>
  <cols>
    <col min="1" max="1" width="3.625" style="6" customWidth="1"/>
    <col min="2" max="2" width="25.75390625" style="6" customWidth="1"/>
    <col min="3" max="3" width="5.375" style="6" customWidth="1"/>
    <col min="4" max="4" width="6.25390625" style="6" customWidth="1"/>
    <col min="5" max="5" width="6.375" style="54" customWidth="1"/>
    <col min="6" max="6" width="8.625" style="6" customWidth="1"/>
    <col min="7" max="7" width="11.125" style="6" customWidth="1"/>
    <col min="8" max="8" width="10.75390625" style="43" customWidth="1"/>
    <col min="9" max="9" width="10.625" style="43" customWidth="1"/>
    <col min="10" max="10" width="9.125" style="54" customWidth="1"/>
    <col min="11" max="11" width="9.75390625" style="43" customWidth="1"/>
    <col min="12" max="12" width="9.375" style="43" customWidth="1"/>
    <col min="13" max="13" width="9.125" style="43" customWidth="1"/>
    <col min="14" max="14" width="10.625" style="43" customWidth="1"/>
    <col min="15" max="15" width="10.875" style="6" customWidth="1"/>
    <col min="16" max="23" width="9.125" style="6" customWidth="1"/>
    <col min="24" max="24" width="10.25390625" style="6" customWidth="1"/>
    <col min="25" max="16384" width="9.125" style="6" customWidth="1"/>
  </cols>
  <sheetData>
    <row r="1" spans="7:15" ht="63.75" customHeight="1">
      <c r="G1" s="7"/>
      <c r="H1" s="38"/>
      <c r="I1" s="94" t="s">
        <v>32</v>
      </c>
      <c r="J1" s="94"/>
      <c r="K1" s="94"/>
      <c r="L1" s="94"/>
      <c r="M1" s="94"/>
      <c r="N1" s="94"/>
      <c r="O1" s="95"/>
    </row>
    <row r="3" spans="1:14" ht="12.75">
      <c r="A3" s="86" t="s">
        <v>33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ht="12.75">
      <c r="A4" s="86" t="s">
        <v>253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</row>
    <row r="6" spans="1:15" ht="82.5" customHeight="1">
      <c r="A6" s="83" t="s">
        <v>34</v>
      </c>
      <c r="B6" s="84" t="s">
        <v>35</v>
      </c>
      <c r="C6" s="84" t="s">
        <v>36</v>
      </c>
      <c r="D6" s="87" t="s">
        <v>37</v>
      </c>
      <c r="E6" s="88"/>
      <c r="F6" s="84" t="s">
        <v>300</v>
      </c>
      <c r="G6" s="84" t="s">
        <v>299</v>
      </c>
      <c r="H6" s="89" t="s">
        <v>301</v>
      </c>
      <c r="I6" s="90"/>
      <c r="J6" s="90"/>
      <c r="K6" s="90"/>
      <c r="L6" s="90"/>
      <c r="M6" s="90"/>
      <c r="N6" s="90"/>
      <c r="O6" s="91"/>
    </row>
    <row r="7" spans="1:15" s="10" customFormat="1" ht="12.75">
      <c r="A7" s="8"/>
      <c r="B7" s="8"/>
      <c r="C7" s="8"/>
      <c r="D7" s="8" t="s">
        <v>38</v>
      </c>
      <c r="E7" s="50" t="s">
        <v>39</v>
      </c>
      <c r="F7" s="8"/>
      <c r="G7" s="9">
        <v>2013</v>
      </c>
      <c r="H7" s="39">
        <v>2014</v>
      </c>
      <c r="I7" s="39">
        <v>2015</v>
      </c>
      <c r="J7" s="49">
        <v>2016</v>
      </c>
      <c r="K7" s="39">
        <v>2017</v>
      </c>
      <c r="L7" s="39">
        <v>2018</v>
      </c>
      <c r="M7" s="39">
        <v>2019</v>
      </c>
      <c r="N7" s="47">
        <v>2020</v>
      </c>
      <c r="O7" s="8" t="s">
        <v>40</v>
      </c>
    </row>
    <row r="8" spans="1:24" s="10" customFormat="1" ht="12.75">
      <c r="A8" s="8">
        <v>1</v>
      </c>
      <c r="B8" s="8">
        <v>2</v>
      </c>
      <c r="C8" s="8">
        <v>3</v>
      </c>
      <c r="D8" s="8">
        <v>4</v>
      </c>
      <c r="E8" s="50">
        <v>5</v>
      </c>
      <c r="F8" s="8">
        <v>6</v>
      </c>
      <c r="G8" s="8">
        <v>7</v>
      </c>
      <c r="H8" s="40">
        <v>8</v>
      </c>
      <c r="I8" s="40">
        <v>9</v>
      </c>
      <c r="J8" s="50">
        <v>10</v>
      </c>
      <c r="K8" s="40">
        <v>11</v>
      </c>
      <c r="L8" s="40">
        <v>12</v>
      </c>
      <c r="M8" s="40">
        <v>13</v>
      </c>
      <c r="N8" s="40">
        <v>14</v>
      </c>
      <c r="O8" s="8">
        <v>15</v>
      </c>
      <c r="P8" s="92"/>
      <c r="Q8" s="93"/>
      <c r="R8" s="93"/>
      <c r="S8" s="93"/>
      <c r="T8" s="93"/>
      <c r="U8" s="93"/>
      <c r="V8" s="93"/>
      <c r="W8" s="93"/>
      <c r="X8" s="93"/>
    </row>
    <row r="9" spans="1:16" ht="25.5" customHeight="1">
      <c r="A9" s="28"/>
      <c r="B9" s="78" t="s">
        <v>41</v>
      </c>
      <c r="C9" s="29" t="s">
        <v>42</v>
      </c>
      <c r="D9" s="30">
        <f>SUM(D10,D63)</f>
        <v>235.1</v>
      </c>
      <c r="E9" s="68">
        <f>SUM(E10,E63)</f>
        <v>2254.9</v>
      </c>
      <c r="F9" s="29" t="s">
        <v>42</v>
      </c>
      <c r="G9" s="74">
        <f aca="true" t="shared" si="0" ref="G9:N9">G10+G63+G248</f>
        <v>1150100.2</v>
      </c>
      <c r="H9" s="75">
        <f t="shared" si="0"/>
        <v>1645045.7</v>
      </c>
      <c r="I9" s="75">
        <f t="shared" si="0"/>
        <v>1965469.3</v>
      </c>
      <c r="J9" s="37">
        <f t="shared" si="0"/>
        <v>358845.2</v>
      </c>
      <c r="K9" s="75">
        <f t="shared" si="0"/>
        <v>463885.6</v>
      </c>
      <c r="L9" s="75">
        <f t="shared" si="0"/>
        <v>323814.9</v>
      </c>
      <c r="M9" s="75">
        <f t="shared" si="0"/>
        <v>193105.9</v>
      </c>
      <c r="N9" s="75">
        <f t="shared" si="0"/>
        <v>459860.4</v>
      </c>
      <c r="O9" s="74">
        <f>SUM(G9:N9)</f>
        <v>6560127.2</v>
      </c>
      <c r="P9" s="32"/>
    </row>
    <row r="10" spans="1:24" ht="51" customHeight="1">
      <c r="A10" s="27" t="s">
        <v>43</v>
      </c>
      <c r="B10" s="79" t="s">
        <v>44</v>
      </c>
      <c r="C10" s="25" t="s">
        <v>42</v>
      </c>
      <c r="D10" s="26">
        <f>SUM(D11:D62)</f>
        <v>78.2</v>
      </c>
      <c r="E10" s="69">
        <f>SUM(E11:E62)</f>
        <v>1000.1</v>
      </c>
      <c r="F10" s="25" t="s">
        <v>42</v>
      </c>
      <c r="G10" s="76">
        <f>SUM(G11:G62)</f>
        <v>752179</v>
      </c>
      <c r="H10" s="76">
        <f aca="true" t="shared" si="1" ref="H10:N10">SUM(H11:H62)</f>
        <v>1189950</v>
      </c>
      <c r="I10" s="76">
        <f t="shared" si="1"/>
        <v>1596475</v>
      </c>
      <c r="J10" s="77">
        <f t="shared" si="1"/>
        <v>119602.5</v>
      </c>
      <c r="K10" s="76">
        <f t="shared" si="1"/>
        <v>33300</v>
      </c>
      <c r="L10" s="76">
        <f t="shared" si="1"/>
        <v>167081</v>
      </c>
      <c r="M10" s="76">
        <f t="shared" si="1"/>
        <v>74823.3</v>
      </c>
      <c r="N10" s="76">
        <f t="shared" si="1"/>
        <v>159175</v>
      </c>
      <c r="O10" s="76">
        <f>SUM(G10:N10)</f>
        <v>4092585.8</v>
      </c>
      <c r="X10" s="33"/>
    </row>
    <row r="11" spans="1:24" ht="51">
      <c r="A11" s="16">
        <v>1</v>
      </c>
      <c r="B11" s="80" t="s">
        <v>169</v>
      </c>
      <c r="C11" s="16" t="s">
        <v>45</v>
      </c>
      <c r="D11" s="14">
        <v>2.6</v>
      </c>
      <c r="E11" s="52">
        <f>(D11*0.015)*1000</f>
        <v>39</v>
      </c>
      <c r="F11" s="18" t="s">
        <v>245</v>
      </c>
      <c r="G11" s="14">
        <f>18500*D11</f>
        <v>48100</v>
      </c>
      <c r="H11" s="41"/>
      <c r="I11" s="41"/>
      <c r="J11" s="51"/>
      <c r="K11" s="41"/>
      <c r="L11" s="41"/>
      <c r="M11" s="41"/>
      <c r="N11" s="41"/>
      <c r="O11" s="14">
        <f aca="true" t="shared" si="2" ref="O11:O75">SUM(G11:N11)</f>
        <v>48100</v>
      </c>
      <c r="P11" s="48"/>
      <c r="Q11" s="48"/>
      <c r="R11" s="48"/>
      <c r="S11" s="48"/>
      <c r="T11" s="48"/>
      <c r="U11" s="48"/>
      <c r="V11" s="31"/>
      <c r="W11" s="31"/>
      <c r="X11" s="31"/>
    </row>
    <row r="12" spans="1:23" ht="38.25" customHeight="1">
      <c r="A12" s="16">
        <v>2</v>
      </c>
      <c r="B12" s="81" t="s">
        <v>73</v>
      </c>
      <c r="C12" s="16" t="s">
        <v>45</v>
      </c>
      <c r="D12" s="14">
        <v>0.9</v>
      </c>
      <c r="E12" s="52">
        <f>(D12*0.015)*1000</f>
        <v>13.5</v>
      </c>
      <c r="F12" s="14" t="s">
        <v>245</v>
      </c>
      <c r="G12" s="14">
        <v>11444</v>
      </c>
      <c r="H12" s="41"/>
      <c r="I12" s="41"/>
      <c r="J12" s="51"/>
      <c r="K12" s="41"/>
      <c r="L12" s="41"/>
      <c r="M12" s="41"/>
      <c r="N12" s="41"/>
      <c r="O12" s="14">
        <f t="shared" si="2"/>
        <v>11444</v>
      </c>
      <c r="P12" s="92"/>
      <c r="Q12" s="93"/>
      <c r="R12" s="93"/>
      <c r="S12" s="93"/>
      <c r="T12" s="93"/>
      <c r="U12" s="93"/>
      <c r="V12" s="93"/>
      <c r="W12" s="93"/>
    </row>
    <row r="13" spans="1:15" ht="25.5">
      <c r="A13" s="16">
        <v>3</v>
      </c>
      <c r="B13" s="81" t="s">
        <v>46</v>
      </c>
      <c r="C13" s="16" t="s">
        <v>45</v>
      </c>
      <c r="D13" s="14">
        <v>1.3</v>
      </c>
      <c r="E13" s="52">
        <f>(D13*0.015)*1000</f>
        <v>19.5</v>
      </c>
      <c r="F13" s="18" t="s">
        <v>245</v>
      </c>
      <c r="G13" s="14">
        <v>22000</v>
      </c>
      <c r="H13" s="41"/>
      <c r="I13" s="41"/>
      <c r="J13" s="51"/>
      <c r="K13" s="41"/>
      <c r="L13" s="41"/>
      <c r="M13" s="41"/>
      <c r="N13" s="41"/>
      <c r="O13" s="14">
        <f t="shared" si="2"/>
        <v>22000</v>
      </c>
    </row>
    <row r="14" spans="1:24" ht="38.25">
      <c r="A14" s="16">
        <v>4</v>
      </c>
      <c r="B14" s="81" t="s">
        <v>74</v>
      </c>
      <c r="C14" s="16" t="s">
        <v>45</v>
      </c>
      <c r="D14" s="14">
        <v>0.9</v>
      </c>
      <c r="E14" s="52">
        <f>(D14*0.015)*1000</f>
        <v>13.5</v>
      </c>
      <c r="F14" s="14" t="s">
        <v>245</v>
      </c>
      <c r="G14" s="14">
        <f>18500*D14</f>
        <v>16650</v>
      </c>
      <c r="H14" s="41"/>
      <c r="I14" s="41"/>
      <c r="J14" s="51"/>
      <c r="K14" s="41"/>
      <c r="L14" s="41"/>
      <c r="M14" s="41"/>
      <c r="N14" s="41"/>
      <c r="O14" s="14">
        <f t="shared" si="2"/>
        <v>16650</v>
      </c>
      <c r="X14" s="35"/>
    </row>
    <row r="15" spans="1:15" ht="38.25">
      <c r="A15" s="16">
        <v>5</v>
      </c>
      <c r="B15" s="81" t="s">
        <v>47</v>
      </c>
      <c r="C15" s="16" t="s">
        <v>45</v>
      </c>
      <c r="D15" s="14">
        <v>0.7</v>
      </c>
      <c r="E15" s="52">
        <f>(D15*0.007)*1000</f>
        <v>4.9</v>
      </c>
      <c r="F15" s="18" t="s">
        <v>246</v>
      </c>
      <c r="G15" s="14">
        <f>18500*D15</f>
        <v>12950</v>
      </c>
      <c r="H15" s="41"/>
      <c r="I15" s="41"/>
      <c r="J15" s="51"/>
      <c r="K15" s="41"/>
      <c r="L15" s="41"/>
      <c r="M15" s="41"/>
      <c r="N15" s="41"/>
      <c r="O15" s="14">
        <f t="shared" si="2"/>
        <v>12950</v>
      </c>
    </row>
    <row r="16" spans="1:23" ht="25.5" customHeight="1">
      <c r="A16" s="16">
        <v>6</v>
      </c>
      <c r="B16" s="19" t="s">
        <v>71</v>
      </c>
      <c r="C16" s="16" t="s">
        <v>45</v>
      </c>
      <c r="D16" s="14">
        <v>2.34</v>
      </c>
      <c r="E16" s="52">
        <f>(D16*0.007)*1000</f>
        <v>16.4</v>
      </c>
      <c r="F16" s="18" t="s">
        <v>246</v>
      </c>
      <c r="G16" s="14">
        <f>18500*D16</f>
        <v>43290</v>
      </c>
      <c r="H16" s="41"/>
      <c r="I16" s="41"/>
      <c r="J16" s="51"/>
      <c r="K16" s="41"/>
      <c r="L16" s="41"/>
      <c r="M16" s="41"/>
      <c r="N16" s="41"/>
      <c r="O16" s="14">
        <f t="shared" si="2"/>
        <v>43290</v>
      </c>
      <c r="P16" s="92"/>
      <c r="Q16" s="93"/>
      <c r="R16" s="93"/>
      <c r="S16" s="93"/>
      <c r="T16" s="93"/>
      <c r="U16" s="93"/>
      <c r="V16" s="93"/>
      <c r="W16" s="93"/>
    </row>
    <row r="17" spans="1:15" ht="25.5">
      <c r="A17" s="16">
        <v>7</v>
      </c>
      <c r="B17" s="58" t="s">
        <v>170</v>
      </c>
      <c r="C17" s="16" t="s">
        <v>48</v>
      </c>
      <c r="D17" s="14">
        <v>0.9</v>
      </c>
      <c r="E17" s="52">
        <f>(D17*0.0075)*1000</f>
        <v>6.8</v>
      </c>
      <c r="F17" s="18" t="s">
        <v>247</v>
      </c>
      <c r="G17" s="14">
        <f>9250*D17</f>
        <v>8325</v>
      </c>
      <c r="H17" s="41"/>
      <c r="I17" s="41"/>
      <c r="J17" s="51"/>
      <c r="K17" s="41"/>
      <c r="L17" s="41"/>
      <c r="M17" s="41"/>
      <c r="N17" s="41"/>
      <c r="O17" s="14">
        <f t="shared" si="2"/>
        <v>8325</v>
      </c>
    </row>
    <row r="18" spans="1:24" ht="51">
      <c r="A18" s="16">
        <v>8</v>
      </c>
      <c r="B18" s="19" t="s">
        <v>72</v>
      </c>
      <c r="C18" s="16" t="s">
        <v>48</v>
      </c>
      <c r="D18" s="14">
        <v>0.6</v>
      </c>
      <c r="E18" s="52">
        <f>(D18*0.015)*1000</f>
        <v>9</v>
      </c>
      <c r="F18" s="14" t="s">
        <v>244</v>
      </c>
      <c r="G18" s="14">
        <f>9250*D18</f>
        <v>5550</v>
      </c>
      <c r="H18" s="41"/>
      <c r="I18" s="41"/>
      <c r="J18" s="51"/>
      <c r="K18" s="41"/>
      <c r="L18" s="41"/>
      <c r="M18" s="41"/>
      <c r="N18" s="41"/>
      <c r="O18" s="14">
        <f t="shared" si="2"/>
        <v>5550</v>
      </c>
      <c r="P18" s="31"/>
      <c r="Q18" s="31"/>
      <c r="R18" s="31"/>
      <c r="S18" s="31"/>
      <c r="T18" s="31"/>
      <c r="U18" s="31"/>
      <c r="V18" s="31"/>
      <c r="W18" s="31"/>
      <c r="X18" s="34"/>
    </row>
    <row r="19" spans="1:15" ht="38.25">
      <c r="A19" s="16">
        <v>9</v>
      </c>
      <c r="B19" s="19" t="s">
        <v>49</v>
      </c>
      <c r="C19" s="16" t="s">
        <v>48</v>
      </c>
      <c r="D19" s="14">
        <v>0.58</v>
      </c>
      <c r="E19" s="52">
        <f>(D19*0.015)*1000</f>
        <v>8.7</v>
      </c>
      <c r="F19" s="14" t="s">
        <v>244</v>
      </c>
      <c r="G19" s="14">
        <f>9250*D19</f>
        <v>5365</v>
      </c>
      <c r="H19" s="41"/>
      <c r="I19" s="41"/>
      <c r="J19" s="51"/>
      <c r="K19" s="41"/>
      <c r="L19" s="41"/>
      <c r="M19" s="41"/>
      <c r="N19" s="41"/>
      <c r="O19" s="14">
        <f t="shared" si="2"/>
        <v>5365</v>
      </c>
    </row>
    <row r="20" spans="1:15" ht="38.25">
      <c r="A20" s="16">
        <v>10</v>
      </c>
      <c r="B20" s="58" t="s">
        <v>75</v>
      </c>
      <c r="C20" s="16" t="s">
        <v>48</v>
      </c>
      <c r="D20" s="14">
        <v>2.36</v>
      </c>
      <c r="E20" s="52">
        <f>(D20*0.015)*1000</f>
        <v>35.4</v>
      </c>
      <c r="F20" s="18" t="s">
        <v>244</v>
      </c>
      <c r="G20" s="14">
        <f>9250*D20</f>
        <v>21830</v>
      </c>
      <c r="H20" s="41"/>
      <c r="I20" s="41"/>
      <c r="J20" s="51"/>
      <c r="K20" s="41"/>
      <c r="L20" s="41"/>
      <c r="M20" s="41"/>
      <c r="N20" s="41"/>
      <c r="O20" s="14">
        <f t="shared" si="2"/>
        <v>21830</v>
      </c>
    </row>
    <row r="21" spans="1:15" ht="38.25">
      <c r="A21" s="16">
        <v>11</v>
      </c>
      <c r="B21" s="58" t="s">
        <v>171</v>
      </c>
      <c r="C21" s="16" t="s">
        <v>48</v>
      </c>
      <c r="D21" s="14">
        <v>1</v>
      </c>
      <c r="E21" s="52">
        <f>(D21*0.0075)*1000</f>
        <v>7.5</v>
      </c>
      <c r="F21" s="18" t="s">
        <v>250</v>
      </c>
      <c r="G21" s="14">
        <f>9250*D21</f>
        <v>9250</v>
      </c>
      <c r="H21" s="41"/>
      <c r="I21" s="41"/>
      <c r="J21" s="51"/>
      <c r="K21" s="41"/>
      <c r="L21" s="41"/>
      <c r="M21" s="41"/>
      <c r="N21" s="41"/>
      <c r="O21" s="14">
        <f t="shared" si="2"/>
        <v>9250</v>
      </c>
    </row>
    <row r="22" spans="1:15" ht="38.25">
      <c r="A22" s="16">
        <v>12</v>
      </c>
      <c r="B22" s="19" t="s">
        <v>76</v>
      </c>
      <c r="C22" s="16" t="s">
        <v>45</v>
      </c>
      <c r="D22" s="14">
        <v>0.7</v>
      </c>
      <c r="E22" s="52">
        <f>(D22*0.015)*1000</f>
        <v>10.5</v>
      </c>
      <c r="F22" s="18" t="s">
        <v>244</v>
      </c>
      <c r="G22" s="14">
        <f>18500*D22</f>
        <v>12950</v>
      </c>
      <c r="H22" s="41"/>
      <c r="I22" s="41"/>
      <c r="J22" s="51"/>
      <c r="K22" s="41"/>
      <c r="L22" s="41"/>
      <c r="M22" s="41"/>
      <c r="N22" s="41"/>
      <c r="O22" s="14">
        <f t="shared" si="2"/>
        <v>12950</v>
      </c>
    </row>
    <row r="23" spans="1:15" ht="38.25">
      <c r="A23" s="16">
        <v>13</v>
      </c>
      <c r="B23" s="19" t="s">
        <v>77</v>
      </c>
      <c r="C23" s="16" t="s">
        <v>45</v>
      </c>
      <c r="D23" s="14">
        <v>2.7</v>
      </c>
      <c r="E23" s="52">
        <f>(D23*0.0075)*1000</f>
        <v>20.3</v>
      </c>
      <c r="F23" s="18" t="s">
        <v>247</v>
      </c>
      <c r="G23" s="14">
        <v>24975</v>
      </c>
      <c r="H23" s="41">
        <v>24975</v>
      </c>
      <c r="I23" s="41"/>
      <c r="J23" s="51"/>
      <c r="K23" s="41"/>
      <c r="L23" s="41"/>
      <c r="M23" s="41"/>
      <c r="N23" s="41"/>
      <c r="O23" s="14">
        <f t="shared" si="2"/>
        <v>49950</v>
      </c>
    </row>
    <row r="24" spans="1:15" ht="12.75">
      <c r="A24" s="16">
        <v>14</v>
      </c>
      <c r="B24" s="19" t="s">
        <v>78</v>
      </c>
      <c r="C24" s="16" t="s">
        <v>48</v>
      </c>
      <c r="D24" s="14">
        <v>3.2</v>
      </c>
      <c r="E24" s="52">
        <f>(D24*0.0075)*1000</f>
        <v>24</v>
      </c>
      <c r="F24" s="18" t="s">
        <v>247</v>
      </c>
      <c r="G24" s="14">
        <f>9250*D24</f>
        <v>29600</v>
      </c>
      <c r="H24" s="41"/>
      <c r="I24" s="41"/>
      <c r="J24" s="51"/>
      <c r="K24" s="41"/>
      <c r="L24" s="41"/>
      <c r="M24" s="41"/>
      <c r="N24" s="41"/>
      <c r="O24" s="14">
        <f t="shared" si="2"/>
        <v>29600</v>
      </c>
    </row>
    <row r="25" spans="1:15" ht="25.5">
      <c r="A25" s="16">
        <v>15</v>
      </c>
      <c r="B25" s="19" t="s">
        <v>79</v>
      </c>
      <c r="C25" s="16" t="s">
        <v>48</v>
      </c>
      <c r="D25" s="14">
        <v>1.6</v>
      </c>
      <c r="E25" s="52">
        <f>(D25*0.0075)*1000</f>
        <v>12</v>
      </c>
      <c r="F25" s="18" t="s">
        <v>250</v>
      </c>
      <c r="G25" s="14">
        <v>7400</v>
      </c>
      <c r="H25" s="41">
        <v>7400</v>
      </c>
      <c r="I25" s="41"/>
      <c r="J25" s="51"/>
      <c r="K25" s="41"/>
      <c r="L25" s="41"/>
      <c r="M25" s="41"/>
      <c r="N25" s="41"/>
      <c r="O25" s="14">
        <f t="shared" si="2"/>
        <v>14800</v>
      </c>
    </row>
    <row r="26" spans="1:15" ht="51">
      <c r="A26" s="16">
        <v>16</v>
      </c>
      <c r="B26" s="19" t="s">
        <v>80</v>
      </c>
      <c r="C26" s="16" t="s">
        <v>45</v>
      </c>
      <c r="D26" s="14">
        <v>0.5</v>
      </c>
      <c r="E26" s="52">
        <f>(D26*0.015)*1000</f>
        <v>7.5</v>
      </c>
      <c r="F26" s="18" t="s">
        <v>244</v>
      </c>
      <c r="G26" s="20"/>
      <c r="H26" s="41">
        <f>18500*D26</f>
        <v>9250</v>
      </c>
      <c r="I26" s="44"/>
      <c r="J26" s="51"/>
      <c r="K26" s="41"/>
      <c r="L26" s="41"/>
      <c r="M26" s="41"/>
      <c r="N26" s="41"/>
      <c r="O26" s="14">
        <f t="shared" si="2"/>
        <v>9250</v>
      </c>
    </row>
    <row r="27" spans="1:15" ht="38.25">
      <c r="A27" s="16">
        <v>17</v>
      </c>
      <c r="B27" s="19" t="s">
        <v>50</v>
      </c>
      <c r="C27" s="16" t="s">
        <v>45</v>
      </c>
      <c r="D27" s="14">
        <v>1.7</v>
      </c>
      <c r="E27" s="52">
        <f>(D27*0.015)*1000</f>
        <v>25.5</v>
      </c>
      <c r="F27" s="18" t="s">
        <v>244</v>
      </c>
      <c r="G27" s="20"/>
      <c r="H27" s="41"/>
      <c r="I27" s="41">
        <v>23400</v>
      </c>
      <c r="J27" s="51"/>
      <c r="K27" s="41"/>
      <c r="L27" s="41"/>
      <c r="M27" s="41"/>
      <c r="N27" s="41"/>
      <c r="O27" s="14">
        <f t="shared" si="2"/>
        <v>23400</v>
      </c>
    </row>
    <row r="28" spans="1:15" ht="38.25">
      <c r="A28" s="16">
        <v>18</v>
      </c>
      <c r="B28" s="19" t="s">
        <v>81</v>
      </c>
      <c r="C28" s="16" t="s">
        <v>45</v>
      </c>
      <c r="D28" s="14">
        <v>1</v>
      </c>
      <c r="E28" s="52">
        <f>(D28*0.015)*1000</f>
        <v>15</v>
      </c>
      <c r="F28" s="14" t="s">
        <v>244</v>
      </c>
      <c r="G28" s="20"/>
      <c r="H28" s="41"/>
      <c r="I28" s="41">
        <f>18500*D28</f>
        <v>18500</v>
      </c>
      <c r="J28" s="51"/>
      <c r="K28" s="41"/>
      <c r="L28" s="41"/>
      <c r="M28" s="41"/>
      <c r="N28" s="41"/>
      <c r="O28" s="14">
        <f t="shared" si="2"/>
        <v>18500</v>
      </c>
    </row>
    <row r="29" spans="1:15" ht="38.25">
      <c r="A29" s="16">
        <v>19</v>
      </c>
      <c r="B29" s="19" t="s">
        <v>82</v>
      </c>
      <c r="C29" s="16" t="s">
        <v>45</v>
      </c>
      <c r="D29" s="14">
        <v>1.36</v>
      </c>
      <c r="E29" s="52">
        <f>(D29*0.007)*1000</f>
        <v>9.5</v>
      </c>
      <c r="F29" s="14" t="s">
        <v>246</v>
      </c>
      <c r="G29" s="20"/>
      <c r="H29" s="41"/>
      <c r="I29" s="41"/>
      <c r="J29" s="51"/>
      <c r="K29" s="41"/>
      <c r="L29" s="41"/>
      <c r="M29" s="41"/>
      <c r="N29" s="41">
        <v>69080</v>
      </c>
      <c r="O29" s="14">
        <f t="shared" si="2"/>
        <v>69080</v>
      </c>
    </row>
    <row r="30" spans="1:15" ht="51">
      <c r="A30" s="16">
        <v>20</v>
      </c>
      <c r="B30" s="58" t="s">
        <v>172</v>
      </c>
      <c r="C30" s="16" t="s">
        <v>45</v>
      </c>
      <c r="D30" s="14">
        <v>1.3</v>
      </c>
      <c r="E30" s="52">
        <f>(D30*0.015)*1000</f>
        <v>19.5</v>
      </c>
      <c r="F30" s="18" t="s">
        <v>244</v>
      </c>
      <c r="G30" s="20"/>
      <c r="H30" s="41"/>
      <c r="I30" s="41">
        <f>18500*D30</f>
        <v>24050</v>
      </c>
      <c r="J30" s="51"/>
      <c r="K30" s="41"/>
      <c r="L30" s="41"/>
      <c r="M30" s="41"/>
      <c r="N30" s="41"/>
      <c r="O30" s="14">
        <f t="shared" si="2"/>
        <v>24050</v>
      </c>
    </row>
    <row r="31" spans="1:15" ht="51">
      <c r="A31" s="16">
        <v>21</v>
      </c>
      <c r="B31" s="19" t="s">
        <v>83</v>
      </c>
      <c r="C31" s="16" t="s">
        <v>48</v>
      </c>
      <c r="D31" s="14">
        <v>1.1</v>
      </c>
      <c r="E31" s="52">
        <f>(D31*0.0075)*1000</f>
        <v>8.3</v>
      </c>
      <c r="F31" s="14" t="s">
        <v>247</v>
      </c>
      <c r="G31" s="20"/>
      <c r="H31" s="41"/>
      <c r="I31" s="41">
        <f>9250*D31</f>
        <v>10175</v>
      </c>
      <c r="J31" s="51"/>
      <c r="K31" s="41"/>
      <c r="L31" s="41"/>
      <c r="M31" s="41"/>
      <c r="N31" s="41"/>
      <c r="O31" s="14">
        <f t="shared" si="2"/>
        <v>10175</v>
      </c>
    </row>
    <row r="32" spans="1:15" ht="38.25">
      <c r="A32" s="16">
        <v>22</v>
      </c>
      <c r="B32" s="19" t="s">
        <v>84</v>
      </c>
      <c r="C32" s="16" t="s">
        <v>45</v>
      </c>
      <c r="D32" s="14">
        <v>1.1</v>
      </c>
      <c r="E32" s="52">
        <f>(D32*0.015)*1000</f>
        <v>16.5</v>
      </c>
      <c r="F32" s="14" t="s">
        <v>244</v>
      </c>
      <c r="G32" s="20"/>
      <c r="H32" s="41"/>
      <c r="I32" s="41">
        <f>18500*D32</f>
        <v>20350</v>
      </c>
      <c r="J32" s="51"/>
      <c r="K32" s="41"/>
      <c r="L32" s="41"/>
      <c r="M32" s="41"/>
      <c r="N32" s="41"/>
      <c r="O32" s="14">
        <f t="shared" si="2"/>
        <v>20350</v>
      </c>
    </row>
    <row r="33" spans="1:15" ht="38.25">
      <c r="A33" s="16">
        <v>23</v>
      </c>
      <c r="B33" s="19" t="s">
        <v>85</v>
      </c>
      <c r="C33" s="16" t="s">
        <v>45</v>
      </c>
      <c r="D33" s="14">
        <v>1.2</v>
      </c>
      <c r="E33" s="52">
        <f aca="true" t="shared" si="3" ref="E33:E38">(D33*0.015)*1000</f>
        <v>18</v>
      </c>
      <c r="F33" s="14" t="s">
        <v>244</v>
      </c>
      <c r="G33" s="20"/>
      <c r="H33" s="41"/>
      <c r="I33" s="41"/>
      <c r="J33" s="51"/>
      <c r="K33" s="41"/>
      <c r="L33" s="41"/>
      <c r="M33" s="41">
        <f>18500*D33</f>
        <v>22200</v>
      </c>
      <c r="N33" s="41"/>
      <c r="O33" s="14">
        <f t="shared" si="2"/>
        <v>22200</v>
      </c>
    </row>
    <row r="34" spans="1:15" ht="54" customHeight="1">
      <c r="A34" s="16">
        <v>24</v>
      </c>
      <c r="B34" s="58" t="s">
        <v>51</v>
      </c>
      <c r="C34" s="16" t="s">
        <v>45</v>
      </c>
      <c r="D34" s="14">
        <v>0.3</v>
      </c>
      <c r="E34" s="52">
        <f t="shared" si="3"/>
        <v>4.5</v>
      </c>
      <c r="F34" s="14" t="s">
        <v>244</v>
      </c>
      <c r="G34" s="20"/>
      <c r="H34" s="41"/>
      <c r="I34" s="41"/>
      <c r="J34" s="51"/>
      <c r="K34" s="41"/>
      <c r="L34" s="41"/>
      <c r="M34" s="41">
        <f>18500*D34</f>
        <v>5550</v>
      </c>
      <c r="N34" s="41"/>
      <c r="O34" s="14">
        <f t="shared" si="2"/>
        <v>5550</v>
      </c>
    </row>
    <row r="35" spans="1:15" ht="40.5" customHeight="1">
      <c r="A35" s="16">
        <v>25</v>
      </c>
      <c r="B35" s="19" t="s">
        <v>173</v>
      </c>
      <c r="C35" s="16" t="s">
        <v>45</v>
      </c>
      <c r="D35" s="14">
        <v>0.8</v>
      </c>
      <c r="E35" s="52">
        <f t="shared" si="3"/>
        <v>12</v>
      </c>
      <c r="F35" s="14" t="s">
        <v>244</v>
      </c>
      <c r="G35" s="20"/>
      <c r="H35" s="41"/>
      <c r="I35" s="41"/>
      <c r="J35" s="51">
        <f>18500*D35</f>
        <v>14800</v>
      </c>
      <c r="K35" s="41"/>
      <c r="L35" s="41"/>
      <c r="M35" s="41"/>
      <c r="N35" s="41"/>
      <c r="O35" s="14">
        <f t="shared" si="2"/>
        <v>14800</v>
      </c>
    </row>
    <row r="36" spans="1:15" ht="25.5">
      <c r="A36" s="16">
        <v>26</v>
      </c>
      <c r="B36" s="58" t="s">
        <v>52</v>
      </c>
      <c r="C36" s="16" t="s">
        <v>48</v>
      </c>
      <c r="D36" s="14">
        <v>0.6</v>
      </c>
      <c r="E36" s="52">
        <f t="shared" si="3"/>
        <v>9</v>
      </c>
      <c r="F36" s="14" t="s">
        <v>244</v>
      </c>
      <c r="G36" s="20"/>
      <c r="H36" s="41"/>
      <c r="I36" s="41"/>
      <c r="J36" s="51">
        <f>18500*D36</f>
        <v>11100</v>
      </c>
      <c r="K36" s="41"/>
      <c r="L36" s="41"/>
      <c r="M36" s="41"/>
      <c r="N36" s="41"/>
      <c r="O36" s="14">
        <f t="shared" si="2"/>
        <v>11100</v>
      </c>
    </row>
    <row r="37" spans="1:15" ht="38.25">
      <c r="A37" s="16">
        <v>27</v>
      </c>
      <c r="B37" s="19" t="s">
        <v>86</v>
      </c>
      <c r="C37" s="16" t="s">
        <v>45</v>
      </c>
      <c r="D37" s="14">
        <v>0.3</v>
      </c>
      <c r="E37" s="52">
        <f t="shared" si="3"/>
        <v>4.5</v>
      </c>
      <c r="F37" s="14" t="s">
        <v>244</v>
      </c>
      <c r="G37" s="20"/>
      <c r="H37" s="41"/>
      <c r="I37" s="41"/>
      <c r="J37" s="51"/>
      <c r="K37" s="41">
        <f>18500*D37</f>
        <v>5550</v>
      </c>
      <c r="L37" s="41"/>
      <c r="M37" s="41"/>
      <c r="N37" s="41"/>
      <c r="O37" s="14">
        <f t="shared" si="2"/>
        <v>5550</v>
      </c>
    </row>
    <row r="38" spans="1:15" ht="27.75" customHeight="1">
      <c r="A38" s="16">
        <v>28</v>
      </c>
      <c r="B38" s="19" t="s">
        <v>87</v>
      </c>
      <c r="C38" s="16" t="s">
        <v>45</v>
      </c>
      <c r="D38" s="14">
        <v>2.1</v>
      </c>
      <c r="E38" s="52">
        <f t="shared" si="3"/>
        <v>31.5</v>
      </c>
      <c r="F38" s="14" t="s">
        <v>244</v>
      </c>
      <c r="G38" s="20"/>
      <c r="H38" s="41"/>
      <c r="I38" s="41"/>
      <c r="J38" s="51"/>
      <c r="K38" s="41"/>
      <c r="L38" s="41">
        <v>40430</v>
      </c>
      <c r="M38" s="41"/>
      <c r="N38" s="41"/>
      <c r="O38" s="14">
        <f t="shared" si="2"/>
        <v>40430</v>
      </c>
    </row>
    <row r="39" spans="1:15" ht="37.5" customHeight="1">
      <c r="A39" s="16">
        <v>29</v>
      </c>
      <c r="B39" s="19" t="s">
        <v>248</v>
      </c>
      <c r="C39" s="16" t="s">
        <v>45</v>
      </c>
      <c r="D39" s="14">
        <v>0.7</v>
      </c>
      <c r="E39" s="52">
        <f>(D39*0.007)*1000</f>
        <v>4.9</v>
      </c>
      <c r="F39" s="18" t="s">
        <v>246</v>
      </c>
      <c r="G39" s="20"/>
      <c r="H39" s="41"/>
      <c r="I39" s="41"/>
      <c r="J39" s="51"/>
      <c r="K39" s="41"/>
      <c r="L39" s="41"/>
      <c r="M39" s="41"/>
      <c r="N39" s="41">
        <f>18500*D39</f>
        <v>12950</v>
      </c>
      <c r="O39" s="14">
        <f t="shared" si="2"/>
        <v>12950</v>
      </c>
    </row>
    <row r="40" spans="1:15" ht="54.75" customHeight="1">
      <c r="A40" s="16">
        <v>30</v>
      </c>
      <c r="B40" s="19" t="s">
        <v>88</v>
      </c>
      <c r="C40" s="16" t="s">
        <v>45</v>
      </c>
      <c r="D40" s="14">
        <v>0.6</v>
      </c>
      <c r="E40" s="52">
        <f>(D40*0.015)*1000</f>
        <v>9</v>
      </c>
      <c r="F40" s="18" t="s">
        <v>244</v>
      </c>
      <c r="G40" s="20"/>
      <c r="H40" s="41"/>
      <c r="I40" s="41"/>
      <c r="J40" s="51"/>
      <c r="K40" s="41"/>
      <c r="L40" s="41"/>
      <c r="M40" s="41"/>
      <c r="N40" s="41">
        <f>18500*D40</f>
        <v>11100</v>
      </c>
      <c r="O40" s="14">
        <f t="shared" si="2"/>
        <v>11100</v>
      </c>
    </row>
    <row r="41" spans="1:15" ht="41.25" customHeight="1">
      <c r="A41" s="16">
        <v>31</v>
      </c>
      <c r="B41" s="19" t="s">
        <v>89</v>
      </c>
      <c r="C41" s="16" t="s">
        <v>48</v>
      </c>
      <c r="D41" s="14">
        <v>4.6</v>
      </c>
      <c r="E41" s="52">
        <f>(D41*0.015)*1000</f>
        <v>69</v>
      </c>
      <c r="F41" s="14" t="s">
        <v>244</v>
      </c>
      <c r="G41" s="20"/>
      <c r="H41" s="41"/>
      <c r="I41" s="41"/>
      <c r="J41" s="51"/>
      <c r="K41" s="41"/>
      <c r="L41" s="41">
        <f>9250*D41</f>
        <v>42550</v>
      </c>
      <c r="M41" s="41"/>
      <c r="N41" s="41"/>
      <c r="O41" s="14">
        <f t="shared" si="2"/>
        <v>42550</v>
      </c>
    </row>
    <row r="42" spans="1:15" ht="12.75">
      <c r="A42" s="16">
        <v>32</v>
      </c>
      <c r="B42" s="19" t="s">
        <v>90</v>
      </c>
      <c r="C42" s="16" t="s">
        <v>48</v>
      </c>
      <c r="D42" s="14">
        <v>3.34</v>
      </c>
      <c r="E42" s="52">
        <f>(D42*0.015)*1000</f>
        <v>50.1</v>
      </c>
      <c r="F42" s="18" t="s">
        <v>244</v>
      </c>
      <c r="G42" s="20"/>
      <c r="H42" s="41"/>
      <c r="I42" s="41"/>
      <c r="J42" s="51"/>
      <c r="K42" s="41"/>
      <c r="L42" s="41"/>
      <c r="M42" s="41"/>
      <c r="N42" s="41">
        <f>9250*D42</f>
        <v>30895</v>
      </c>
      <c r="O42" s="14">
        <f t="shared" si="2"/>
        <v>30895</v>
      </c>
    </row>
    <row r="43" spans="1:15" ht="12.75">
      <c r="A43" s="16">
        <v>33</v>
      </c>
      <c r="B43" s="19" t="s">
        <v>91</v>
      </c>
      <c r="C43" s="16" t="s">
        <v>48</v>
      </c>
      <c r="D43" s="14">
        <v>1.289</v>
      </c>
      <c r="E43" s="52">
        <f>(D43*0.015)*1000</f>
        <v>19.3</v>
      </c>
      <c r="F43" s="14" t="s">
        <v>244</v>
      </c>
      <c r="G43" s="20"/>
      <c r="H43" s="41"/>
      <c r="I43" s="41"/>
      <c r="J43" s="51"/>
      <c r="K43" s="41"/>
      <c r="L43" s="41"/>
      <c r="M43" s="41">
        <f>9250*D43</f>
        <v>11923.25</v>
      </c>
      <c r="N43" s="41"/>
      <c r="O43" s="14">
        <f t="shared" si="2"/>
        <v>11923.25</v>
      </c>
    </row>
    <row r="44" spans="1:15" ht="12.75">
      <c r="A44" s="16">
        <v>34</v>
      </c>
      <c r="B44" s="19" t="s">
        <v>92</v>
      </c>
      <c r="C44" s="16" t="s">
        <v>45</v>
      </c>
      <c r="D44" s="14">
        <v>0.6</v>
      </c>
      <c r="E44" s="52">
        <f>(D44*0.0075)*1000</f>
        <v>4.5</v>
      </c>
      <c r="F44" s="18" t="s">
        <v>250</v>
      </c>
      <c r="G44" s="14"/>
      <c r="H44" s="41"/>
      <c r="I44" s="41"/>
      <c r="J44" s="51"/>
      <c r="K44" s="41"/>
      <c r="L44" s="41"/>
      <c r="M44" s="41">
        <v>5550</v>
      </c>
      <c r="N44" s="41">
        <v>5550</v>
      </c>
      <c r="O44" s="14">
        <f t="shared" si="2"/>
        <v>11100</v>
      </c>
    </row>
    <row r="45" spans="1:15" ht="25.5">
      <c r="A45" s="16">
        <v>35</v>
      </c>
      <c r="B45" s="19" t="s">
        <v>93</v>
      </c>
      <c r="C45" s="16" t="s">
        <v>45</v>
      </c>
      <c r="D45" s="14">
        <v>3.2</v>
      </c>
      <c r="E45" s="52">
        <f>(D45*0.015)*1000</f>
        <v>48</v>
      </c>
      <c r="F45" s="18" t="s">
        <v>244</v>
      </c>
      <c r="G45" s="14"/>
      <c r="H45" s="41"/>
      <c r="I45" s="41"/>
      <c r="J45" s="51"/>
      <c r="K45" s="41"/>
      <c r="L45" s="41"/>
      <c r="M45" s="41">
        <v>29600</v>
      </c>
      <c r="N45" s="41">
        <v>29600</v>
      </c>
      <c r="O45" s="14">
        <f t="shared" si="2"/>
        <v>59200</v>
      </c>
    </row>
    <row r="46" spans="1:15" ht="12.75">
      <c r="A46" s="16">
        <v>36</v>
      </c>
      <c r="B46" s="19" t="s">
        <v>94</v>
      </c>
      <c r="C46" s="16" t="s">
        <v>48</v>
      </c>
      <c r="D46" s="14">
        <v>2.83</v>
      </c>
      <c r="E46" s="52">
        <f>(D46*0.015)*1000</f>
        <v>42.5</v>
      </c>
      <c r="F46" s="14" t="s">
        <v>244</v>
      </c>
      <c r="G46" s="20"/>
      <c r="H46" s="41"/>
      <c r="I46" s="41"/>
      <c r="J46" s="51">
        <f>9250*D46</f>
        <v>26177.5</v>
      </c>
      <c r="K46" s="41"/>
      <c r="L46" s="41"/>
      <c r="M46" s="41"/>
      <c r="N46" s="41"/>
      <c r="O46" s="14">
        <f t="shared" si="2"/>
        <v>26177.5</v>
      </c>
    </row>
    <row r="47" spans="1:15" ht="12.75">
      <c r="A47" s="16">
        <v>37</v>
      </c>
      <c r="B47" s="19" t="s">
        <v>95</v>
      </c>
      <c r="C47" s="16" t="s">
        <v>48</v>
      </c>
      <c r="D47" s="14">
        <v>6.992</v>
      </c>
      <c r="E47" s="52">
        <f>(D47*0.015)*1000</f>
        <v>104.9</v>
      </c>
      <c r="F47" s="18" t="s">
        <v>244</v>
      </c>
      <c r="G47" s="20"/>
      <c r="H47" s="41"/>
      <c r="I47" s="41"/>
      <c r="J47" s="51"/>
      <c r="K47" s="41"/>
      <c r="L47" s="41">
        <f>9250*D47</f>
        <v>64676</v>
      </c>
      <c r="M47" s="41"/>
      <c r="N47" s="41"/>
      <c r="O47" s="14">
        <f t="shared" si="2"/>
        <v>64676</v>
      </c>
    </row>
    <row r="48" spans="1:15" ht="51">
      <c r="A48" s="16">
        <v>38</v>
      </c>
      <c r="B48" s="19" t="s">
        <v>251</v>
      </c>
      <c r="C48" s="16" t="s">
        <v>45</v>
      </c>
      <c r="D48" s="14">
        <v>2.4</v>
      </c>
      <c r="E48" s="52">
        <f>(D48*0.015)*1000</f>
        <v>36</v>
      </c>
      <c r="F48" s="14" t="s">
        <v>244</v>
      </c>
      <c r="G48" s="20"/>
      <c r="H48" s="41"/>
      <c r="I48" s="41"/>
      <c r="J48" s="51">
        <f>18500*D48</f>
        <v>44400</v>
      </c>
      <c r="K48" s="41"/>
      <c r="L48" s="41"/>
      <c r="M48" s="41"/>
      <c r="N48" s="41"/>
      <c r="O48" s="14">
        <f t="shared" si="2"/>
        <v>44400</v>
      </c>
    </row>
    <row r="49" spans="1:15" ht="120.75" customHeight="1">
      <c r="A49" s="16">
        <v>39</v>
      </c>
      <c r="B49" s="19" t="s">
        <v>243</v>
      </c>
      <c r="C49" s="16" t="s">
        <v>45</v>
      </c>
      <c r="D49" s="14">
        <v>4.5</v>
      </c>
      <c r="E49" s="52">
        <f>(D49*0.015)*1000</f>
        <v>67.5</v>
      </c>
      <c r="F49" s="14" t="s">
        <v>244</v>
      </c>
      <c r="G49" s="14">
        <v>397000</v>
      </c>
      <c r="H49" s="41">
        <v>1100000</v>
      </c>
      <c r="I49" s="41">
        <v>1500000</v>
      </c>
      <c r="J49" s="51"/>
      <c r="K49" s="41"/>
      <c r="L49" s="41"/>
      <c r="M49" s="41"/>
      <c r="N49" s="41"/>
      <c r="O49" s="14">
        <f>SUM(G49:N49)</f>
        <v>2997000</v>
      </c>
    </row>
    <row r="50" spans="1:15" ht="25.5">
      <c r="A50" s="16">
        <v>40</v>
      </c>
      <c r="B50" s="19" t="s">
        <v>96</v>
      </c>
      <c r="C50" s="16" t="s">
        <v>45</v>
      </c>
      <c r="D50" s="14">
        <v>1.2</v>
      </c>
      <c r="E50" s="52">
        <f>(D50*0.007)*1000</f>
        <v>8.4</v>
      </c>
      <c r="F50" s="18" t="s">
        <v>249</v>
      </c>
      <c r="G50" s="14">
        <f>18500*D50</f>
        <v>22200</v>
      </c>
      <c r="H50" s="41"/>
      <c r="I50" s="41"/>
      <c r="J50" s="51"/>
      <c r="K50" s="41"/>
      <c r="L50" s="41"/>
      <c r="M50" s="41"/>
      <c r="N50" s="41"/>
      <c r="O50" s="14">
        <f t="shared" si="2"/>
        <v>22200</v>
      </c>
    </row>
    <row r="51" spans="1:15" ht="25.5">
      <c r="A51" s="16">
        <v>41</v>
      </c>
      <c r="B51" s="19" t="s">
        <v>53</v>
      </c>
      <c r="C51" s="16" t="s">
        <v>45</v>
      </c>
      <c r="D51" s="14">
        <v>0.3</v>
      </c>
      <c r="E51" s="52">
        <f>(D51*0.015)*1000</f>
        <v>4.5</v>
      </c>
      <c r="F51" s="18" t="s">
        <v>244</v>
      </c>
      <c r="G51" s="14">
        <f>18500*D51</f>
        <v>5550</v>
      </c>
      <c r="H51" s="41"/>
      <c r="I51" s="41"/>
      <c r="J51" s="51"/>
      <c r="K51" s="41"/>
      <c r="L51" s="41"/>
      <c r="M51" s="41"/>
      <c r="N51" s="41"/>
      <c r="O51" s="14">
        <f t="shared" si="2"/>
        <v>5550</v>
      </c>
    </row>
    <row r="52" spans="1:15" ht="32.25" customHeight="1">
      <c r="A52" s="16">
        <v>42</v>
      </c>
      <c r="B52" s="19" t="s">
        <v>54</v>
      </c>
      <c r="C52" s="16" t="s">
        <v>45</v>
      </c>
      <c r="D52" s="14">
        <v>0.3</v>
      </c>
      <c r="E52" s="52">
        <f>(D52*0.015)*1000</f>
        <v>4.5</v>
      </c>
      <c r="F52" s="14" t="s">
        <v>244</v>
      </c>
      <c r="G52" s="14">
        <f>18500*D52</f>
        <v>5550</v>
      </c>
      <c r="H52" s="41"/>
      <c r="I52" s="41"/>
      <c r="J52" s="51"/>
      <c r="K52" s="41"/>
      <c r="L52" s="41"/>
      <c r="M52" s="41"/>
      <c r="N52" s="41"/>
      <c r="O52" s="14">
        <f t="shared" si="2"/>
        <v>5550</v>
      </c>
    </row>
    <row r="53" spans="1:15" ht="38.25">
      <c r="A53" s="16">
        <v>43</v>
      </c>
      <c r="B53" s="58" t="s">
        <v>97</v>
      </c>
      <c r="C53" s="16" t="s">
        <v>48</v>
      </c>
      <c r="D53" s="14">
        <v>1.4</v>
      </c>
      <c r="E53" s="52">
        <f>(D53*0.015)*1000</f>
        <v>21</v>
      </c>
      <c r="F53" s="18" t="s">
        <v>244</v>
      </c>
      <c r="G53" s="20"/>
      <c r="H53" s="41"/>
      <c r="I53" s="41"/>
      <c r="J53" s="51"/>
      <c r="K53" s="41">
        <f>9250*D53</f>
        <v>12950</v>
      </c>
      <c r="L53" s="41"/>
      <c r="M53" s="41"/>
      <c r="N53" s="41"/>
      <c r="O53" s="14">
        <f t="shared" si="2"/>
        <v>12950</v>
      </c>
    </row>
    <row r="54" spans="1:15" ht="38.25">
      <c r="A54" s="16">
        <v>44</v>
      </c>
      <c r="B54" s="58" t="s">
        <v>75</v>
      </c>
      <c r="C54" s="16" t="s">
        <v>48</v>
      </c>
      <c r="D54" s="14">
        <v>1.2</v>
      </c>
      <c r="E54" s="52">
        <f>(D54*0.015)*1000</f>
        <v>18</v>
      </c>
      <c r="F54" s="14" t="s">
        <v>244</v>
      </c>
      <c r="G54" s="20"/>
      <c r="H54" s="41"/>
      <c r="I54" s="41"/>
      <c r="J54" s="51"/>
      <c r="K54" s="41"/>
      <c r="L54" s="41">
        <f>9250*D54</f>
        <v>11100</v>
      </c>
      <c r="M54" s="41"/>
      <c r="N54" s="41"/>
      <c r="O54" s="14">
        <f t="shared" si="2"/>
        <v>11100</v>
      </c>
    </row>
    <row r="55" spans="1:15" ht="38.25">
      <c r="A55" s="16">
        <v>45</v>
      </c>
      <c r="B55" s="58" t="s">
        <v>98</v>
      </c>
      <c r="C55" s="16" t="s">
        <v>48</v>
      </c>
      <c r="D55" s="14">
        <v>0.9</v>
      </c>
      <c r="E55" s="52">
        <f>(D55*0.015)*1000</f>
        <v>13.5</v>
      </c>
      <c r="F55" s="18" t="s">
        <v>244</v>
      </c>
      <c r="G55" s="20"/>
      <c r="H55" s="41"/>
      <c r="I55" s="41"/>
      <c r="J55" s="51"/>
      <c r="K55" s="41"/>
      <c r="L55" s="41">
        <f>9250*D55</f>
        <v>8325</v>
      </c>
      <c r="M55" s="41"/>
      <c r="N55" s="41"/>
      <c r="O55" s="14">
        <f t="shared" si="2"/>
        <v>8325</v>
      </c>
    </row>
    <row r="56" spans="1:15" ht="29.25" customHeight="1">
      <c r="A56" s="16">
        <v>46</v>
      </c>
      <c r="B56" s="19" t="s">
        <v>99</v>
      </c>
      <c r="C56" s="16" t="s">
        <v>48</v>
      </c>
      <c r="D56" s="14">
        <v>1</v>
      </c>
      <c r="E56" s="52">
        <f>(D56*0.0075)*1000</f>
        <v>7.5</v>
      </c>
      <c r="F56" s="18" t="s">
        <v>250</v>
      </c>
      <c r="G56" s="14">
        <f>9250*D56</f>
        <v>9250</v>
      </c>
      <c r="H56" s="41"/>
      <c r="I56" s="41"/>
      <c r="J56" s="51"/>
      <c r="K56" s="41"/>
      <c r="L56" s="41"/>
      <c r="M56" s="41"/>
      <c r="N56" s="41"/>
      <c r="O56" s="14">
        <f t="shared" si="2"/>
        <v>9250</v>
      </c>
    </row>
    <row r="57" spans="1:15" ht="42.75" customHeight="1">
      <c r="A57" s="16">
        <v>47</v>
      </c>
      <c r="B57" s="19" t="s">
        <v>100</v>
      </c>
      <c r="C57" s="16" t="s">
        <v>48</v>
      </c>
      <c r="D57" s="14">
        <v>0.9</v>
      </c>
      <c r="E57" s="52">
        <f>(D57*0.0075)*1000</f>
        <v>6.8</v>
      </c>
      <c r="F57" s="18" t="s">
        <v>250</v>
      </c>
      <c r="G57" s="20"/>
      <c r="H57" s="41">
        <f>9250*D57</f>
        <v>8325</v>
      </c>
      <c r="I57" s="41"/>
      <c r="J57" s="51"/>
      <c r="K57" s="41"/>
      <c r="L57" s="41"/>
      <c r="M57" s="41"/>
      <c r="N57" s="41"/>
      <c r="O57" s="14">
        <f t="shared" si="2"/>
        <v>8325</v>
      </c>
    </row>
    <row r="58" spans="1:15" ht="25.5">
      <c r="A58" s="16">
        <v>48</v>
      </c>
      <c r="B58" s="19" t="s">
        <v>101</v>
      </c>
      <c r="C58" s="16" t="s">
        <v>48</v>
      </c>
      <c r="D58" s="14">
        <v>2.5</v>
      </c>
      <c r="E58" s="52">
        <f>(D58*0.0075)*1000</f>
        <v>18.8</v>
      </c>
      <c r="F58" s="18" t="s">
        <v>250</v>
      </c>
      <c r="G58" s="20"/>
      <c r="H58" s="41"/>
      <c r="I58" s="41"/>
      <c r="J58" s="51">
        <f>9250*D58</f>
        <v>23125</v>
      </c>
      <c r="K58" s="41"/>
      <c r="L58" s="41"/>
      <c r="M58" s="41"/>
      <c r="N58" s="41"/>
      <c r="O58" s="14">
        <f t="shared" si="2"/>
        <v>23125</v>
      </c>
    </row>
    <row r="59" spans="1:15" ht="38.25" customHeight="1">
      <c r="A59" s="16">
        <v>49</v>
      </c>
      <c r="B59" s="19" t="s">
        <v>102</v>
      </c>
      <c r="C59" s="16" t="s">
        <v>45</v>
      </c>
      <c r="D59" s="14">
        <v>0.4</v>
      </c>
      <c r="E59" s="52">
        <f>(D59*0.015)*1000</f>
        <v>6</v>
      </c>
      <c r="F59" s="14" t="s">
        <v>244</v>
      </c>
      <c r="G59" s="14">
        <f>18500*D59</f>
        <v>7400</v>
      </c>
      <c r="H59" s="41"/>
      <c r="I59" s="41"/>
      <c r="J59" s="51"/>
      <c r="K59" s="41"/>
      <c r="L59" s="41"/>
      <c r="M59" s="41"/>
      <c r="N59" s="41"/>
      <c r="O59" s="14">
        <f t="shared" si="2"/>
        <v>7400</v>
      </c>
    </row>
    <row r="60" spans="1:15" ht="25.5">
      <c r="A60" s="16">
        <v>50</v>
      </c>
      <c r="B60" s="19" t="s">
        <v>103</v>
      </c>
      <c r="C60" s="16" t="s">
        <v>45</v>
      </c>
      <c r="D60" s="14">
        <v>0.8</v>
      </c>
      <c r="E60" s="52">
        <f>(D60*0.007)*1000</f>
        <v>5.6</v>
      </c>
      <c r="F60" s="18" t="s">
        <v>246</v>
      </c>
      <c r="G60" s="20"/>
      <c r="H60" s="41"/>
      <c r="I60" s="41"/>
      <c r="J60" s="51"/>
      <c r="K60" s="41">
        <f>18500*D60</f>
        <v>14800</v>
      </c>
      <c r="L60" s="41"/>
      <c r="M60" s="41"/>
      <c r="N60" s="41"/>
      <c r="O60" s="14">
        <f t="shared" si="2"/>
        <v>14800</v>
      </c>
    </row>
    <row r="61" spans="1:15" ht="25.5">
      <c r="A61" s="16">
        <v>51</v>
      </c>
      <c r="B61" s="19" t="s">
        <v>55</v>
      </c>
      <c r="C61" s="16" t="s">
        <v>45</v>
      </c>
      <c r="D61" s="14">
        <v>0.3</v>
      </c>
      <c r="E61" s="52">
        <f>(D61*0.015)*1000</f>
        <v>4.5</v>
      </c>
      <c r="F61" s="14" t="s">
        <v>244</v>
      </c>
      <c r="G61" s="14">
        <f>18500*D61</f>
        <v>5550</v>
      </c>
      <c r="H61" s="41"/>
      <c r="I61" s="41"/>
      <c r="J61" s="51"/>
      <c r="K61" s="41"/>
      <c r="L61" s="41"/>
      <c r="M61" s="41"/>
      <c r="N61" s="41"/>
      <c r="O61" s="14">
        <f t="shared" si="2"/>
        <v>5550</v>
      </c>
    </row>
    <row r="62" spans="1:15" ht="25.5">
      <c r="A62" s="16">
        <v>52</v>
      </c>
      <c r="B62" s="58" t="s">
        <v>56</v>
      </c>
      <c r="C62" s="16" t="s">
        <v>48</v>
      </c>
      <c r="D62" s="14">
        <v>0.2</v>
      </c>
      <c r="E62" s="52">
        <f>(D62*0.015)*1000</f>
        <v>3</v>
      </c>
      <c r="F62" s="18" t="s">
        <v>244</v>
      </c>
      <c r="G62" s="14">
        <v>20000</v>
      </c>
      <c r="H62" s="41">
        <v>40000</v>
      </c>
      <c r="I62" s="41"/>
      <c r="J62" s="51"/>
      <c r="K62" s="41"/>
      <c r="L62" s="41"/>
      <c r="M62" s="41"/>
      <c r="N62" s="41"/>
      <c r="O62" s="14">
        <f t="shared" si="2"/>
        <v>60000</v>
      </c>
    </row>
    <row r="63" spans="1:16" ht="12.75">
      <c r="A63" s="24" t="s">
        <v>252</v>
      </c>
      <c r="B63" s="79" t="s">
        <v>57</v>
      </c>
      <c r="C63" s="25" t="s">
        <v>42</v>
      </c>
      <c r="D63" s="26">
        <f>SUM(D64:D247)</f>
        <v>156.9</v>
      </c>
      <c r="E63" s="69">
        <f>SUM(E64:E247)</f>
        <v>1254.8</v>
      </c>
      <c r="F63" s="25" t="s">
        <v>42</v>
      </c>
      <c r="G63" s="76">
        <f>SUM(G64:G247)</f>
        <v>293366.6</v>
      </c>
      <c r="H63" s="76">
        <f>SUM(H64:H247)</f>
        <v>305546.1</v>
      </c>
      <c r="I63" s="76">
        <f aca="true" t="shared" si="4" ref="I63:N63">SUM(I64:I247)</f>
        <v>190315.3</v>
      </c>
      <c r="J63" s="76">
        <f t="shared" si="4"/>
        <v>206620.4</v>
      </c>
      <c r="K63" s="76">
        <f t="shared" si="4"/>
        <v>388414.2</v>
      </c>
      <c r="L63" s="76">
        <f t="shared" si="4"/>
        <v>127296.2</v>
      </c>
      <c r="M63" s="76">
        <f t="shared" si="4"/>
        <v>100727.5</v>
      </c>
      <c r="N63" s="76">
        <f t="shared" si="4"/>
        <v>258879.9</v>
      </c>
      <c r="O63" s="76">
        <f>SUM(G63:N63)</f>
        <v>1871166.2</v>
      </c>
      <c r="P63" s="31"/>
    </row>
    <row r="64" spans="1:15" ht="12.75">
      <c r="A64" s="16">
        <v>53</v>
      </c>
      <c r="B64" s="80" t="s">
        <v>104</v>
      </c>
      <c r="C64" s="16" t="s">
        <v>58</v>
      </c>
      <c r="D64" s="14">
        <v>1.6</v>
      </c>
      <c r="E64" s="52">
        <f>(D64*0.007)*1000</f>
        <v>11.2</v>
      </c>
      <c r="F64" s="18" t="s">
        <v>246</v>
      </c>
      <c r="G64" s="17">
        <f>6207*1.66*D64</f>
        <v>16485.8</v>
      </c>
      <c r="H64" s="42"/>
      <c r="I64" s="42"/>
      <c r="J64" s="52"/>
      <c r="K64" s="42"/>
      <c r="L64" s="42"/>
      <c r="M64" s="42"/>
      <c r="N64" s="42"/>
      <c r="O64" s="17">
        <f t="shared" si="2"/>
        <v>16485.8</v>
      </c>
    </row>
    <row r="65" spans="1:15" ht="12.75">
      <c r="A65" s="16">
        <v>54</v>
      </c>
      <c r="B65" s="80" t="s">
        <v>105</v>
      </c>
      <c r="C65" s="16" t="s">
        <v>58</v>
      </c>
      <c r="D65" s="14">
        <v>0.685</v>
      </c>
      <c r="E65" s="52">
        <f>(D65*0.007)*1000</f>
        <v>4.8</v>
      </c>
      <c r="F65" s="18" t="s">
        <v>249</v>
      </c>
      <c r="G65" s="17">
        <f>6207*1.66*D65</f>
        <v>7058</v>
      </c>
      <c r="H65" s="42"/>
      <c r="I65" s="42"/>
      <c r="J65" s="52"/>
      <c r="K65" s="42"/>
      <c r="L65" s="42"/>
      <c r="M65" s="42"/>
      <c r="N65" s="42"/>
      <c r="O65" s="17">
        <f t="shared" si="2"/>
        <v>7058</v>
      </c>
    </row>
    <row r="66" spans="1:15" ht="12.75">
      <c r="A66" s="16">
        <v>55</v>
      </c>
      <c r="B66" s="80" t="s">
        <v>106</v>
      </c>
      <c r="C66" s="16" t="s">
        <v>58</v>
      </c>
      <c r="D66" s="14">
        <v>0.75</v>
      </c>
      <c r="E66" s="52">
        <f>(D66*0.007)*1000</f>
        <v>5.3</v>
      </c>
      <c r="F66" s="18" t="s">
        <v>249</v>
      </c>
      <c r="G66" s="17">
        <f>6207*1.66*D66</f>
        <v>7727.7</v>
      </c>
      <c r="H66" s="42"/>
      <c r="I66" s="42"/>
      <c r="J66" s="52"/>
      <c r="K66" s="42"/>
      <c r="L66" s="42"/>
      <c r="M66" s="42"/>
      <c r="N66" s="42"/>
      <c r="O66" s="17">
        <f t="shared" si="2"/>
        <v>7727.7</v>
      </c>
    </row>
    <row r="67" spans="1:15" ht="12.75">
      <c r="A67" s="16">
        <v>56</v>
      </c>
      <c r="B67" s="80" t="s">
        <v>110</v>
      </c>
      <c r="C67" s="16" t="s">
        <v>58</v>
      </c>
      <c r="D67" s="14">
        <v>0.87</v>
      </c>
      <c r="E67" s="52">
        <f>(D67*0.0075)*1000</f>
        <v>6.5</v>
      </c>
      <c r="F67" s="14" t="s">
        <v>250</v>
      </c>
      <c r="G67" s="17">
        <f>6207*1.82*D67</f>
        <v>9828.2</v>
      </c>
      <c r="H67" s="42"/>
      <c r="I67" s="42"/>
      <c r="J67" s="52"/>
      <c r="K67" s="42"/>
      <c r="L67" s="42"/>
      <c r="M67" s="42"/>
      <c r="N67" s="42"/>
      <c r="O67" s="17">
        <f t="shared" si="2"/>
        <v>9828.2</v>
      </c>
    </row>
    <row r="68" spans="1:15" ht="12.75">
      <c r="A68" s="16">
        <v>57</v>
      </c>
      <c r="B68" s="80" t="s">
        <v>107</v>
      </c>
      <c r="C68" s="16" t="s">
        <v>58</v>
      </c>
      <c r="D68" s="14">
        <v>0.61</v>
      </c>
      <c r="E68" s="52">
        <f>(D68*0.007)*1000</f>
        <v>4.3</v>
      </c>
      <c r="F68" s="18" t="s">
        <v>249</v>
      </c>
      <c r="G68" s="17">
        <f>6207*1.66*D68</f>
        <v>6285.2</v>
      </c>
      <c r="H68" s="42"/>
      <c r="I68" s="42"/>
      <c r="J68" s="52"/>
      <c r="K68" s="42"/>
      <c r="L68" s="42"/>
      <c r="M68" s="42"/>
      <c r="N68" s="42"/>
      <c r="O68" s="17">
        <f t="shared" si="2"/>
        <v>6285.2</v>
      </c>
    </row>
    <row r="69" spans="1:15" ht="12.75">
      <c r="A69" s="16">
        <v>58</v>
      </c>
      <c r="B69" s="80" t="s">
        <v>108</v>
      </c>
      <c r="C69" s="16" t="s">
        <v>58</v>
      </c>
      <c r="D69" s="14">
        <v>0.375</v>
      </c>
      <c r="E69" s="52">
        <f>(D69*0.007)*1000</f>
        <v>2.6</v>
      </c>
      <c r="F69" s="18" t="s">
        <v>249</v>
      </c>
      <c r="G69" s="17">
        <f>6207*1.66*D69</f>
        <v>3863.9</v>
      </c>
      <c r="H69" s="42"/>
      <c r="I69" s="42"/>
      <c r="J69" s="52"/>
      <c r="K69" s="42"/>
      <c r="L69" s="42"/>
      <c r="M69" s="42"/>
      <c r="N69" s="42"/>
      <c r="O69" s="17">
        <f t="shared" si="2"/>
        <v>3863.9</v>
      </c>
    </row>
    <row r="70" spans="1:15" ht="12.75">
      <c r="A70" s="16">
        <v>59</v>
      </c>
      <c r="B70" s="80" t="s">
        <v>109</v>
      </c>
      <c r="C70" s="16" t="s">
        <v>58</v>
      </c>
      <c r="D70" s="14">
        <v>0.7</v>
      </c>
      <c r="E70" s="52">
        <f>(D70*0.007)*1000</f>
        <v>4.9</v>
      </c>
      <c r="F70" s="18" t="s">
        <v>249</v>
      </c>
      <c r="G70" s="17">
        <f>6207*1.66*D70</f>
        <v>7212.5</v>
      </c>
      <c r="H70" s="42"/>
      <c r="I70" s="42"/>
      <c r="J70" s="52"/>
      <c r="K70" s="42"/>
      <c r="L70" s="42"/>
      <c r="M70" s="42"/>
      <c r="N70" s="42"/>
      <c r="O70" s="17">
        <f t="shared" si="2"/>
        <v>7212.5</v>
      </c>
    </row>
    <row r="71" spans="1:15" ht="12.75">
      <c r="A71" s="16">
        <v>60</v>
      </c>
      <c r="B71" s="80" t="s">
        <v>111</v>
      </c>
      <c r="C71" s="16" t="s">
        <v>58</v>
      </c>
      <c r="D71" s="14">
        <v>0.689</v>
      </c>
      <c r="E71" s="52">
        <f>(D71*0.007)*1000</f>
        <v>4.8</v>
      </c>
      <c r="F71" s="18" t="s">
        <v>249</v>
      </c>
      <c r="G71" s="17">
        <f>6207*1.66*D71</f>
        <v>7099.2</v>
      </c>
      <c r="H71" s="42"/>
      <c r="I71" s="42"/>
      <c r="J71" s="52"/>
      <c r="K71" s="42"/>
      <c r="L71" s="42"/>
      <c r="M71" s="42"/>
      <c r="N71" s="42"/>
      <c r="O71" s="17">
        <f t="shared" si="2"/>
        <v>7099.2</v>
      </c>
    </row>
    <row r="72" spans="1:15" ht="38.25">
      <c r="A72" s="16">
        <v>61</v>
      </c>
      <c r="B72" s="80" t="s">
        <v>112</v>
      </c>
      <c r="C72" s="16" t="s">
        <v>58</v>
      </c>
      <c r="D72" s="14">
        <v>2.4</v>
      </c>
      <c r="E72" s="52">
        <f>(D72*0.0075)*1000</f>
        <v>18</v>
      </c>
      <c r="F72" s="18" t="s">
        <v>250</v>
      </c>
      <c r="G72" s="17">
        <f>6207*1.82*D72</f>
        <v>27112.2</v>
      </c>
      <c r="H72" s="42"/>
      <c r="I72" s="42"/>
      <c r="J72" s="52"/>
      <c r="K72" s="42"/>
      <c r="L72" s="42"/>
      <c r="M72" s="42"/>
      <c r="N72" s="42"/>
      <c r="O72" s="17">
        <f t="shared" si="2"/>
        <v>27112.2</v>
      </c>
    </row>
    <row r="73" spans="1:15" ht="12.75">
      <c r="A73" s="16">
        <v>62</v>
      </c>
      <c r="B73" s="80" t="s">
        <v>113</v>
      </c>
      <c r="C73" s="16" t="s">
        <v>58</v>
      </c>
      <c r="D73" s="14">
        <v>2.436</v>
      </c>
      <c r="E73" s="52">
        <f>(D73*0.007)*1000</f>
        <v>17.1</v>
      </c>
      <c r="F73" s="18" t="s">
        <v>246</v>
      </c>
      <c r="G73" s="17">
        <f aca="true" t="shared" si="5" ref="G73:G90">6207*1.66*D73</f>
        <v>25099.6</v>
      </c>
      <c r="H73" s="42"/>
      <c r="I73" s="42"/>
      <c r="J73" s="52"/>
      <c r="K73" s="42"/>
      <c r="L73" s="42"/>
      <c r="M73" s="42"/>
      <c r="N73" s="42"/>
      <c r="O73" s="17">
        <f t="shared" si="2"/>
        <v>25099.6</v>
      </c>
    </row>
    <row r="74" spans="1:15" ht="12.75">
      <c r="A74" s="16">
        <v>63</v>
      </c>
      <c r="B74" s="80" t="s">
        <v>114</v>
      </c>
      <c r="C74" s="16" t="s">
        <v>58</v>
      </c>
      <c r="D74" s="14">
        <v>0.727</v>
      </c>
      <c r="E74" s="52">
        <f aca="true" t="shared" si="6" ref="E74:E86">(D74*0.007)*1000</f>
        <v>5.1</v>
      </c>
      <c r="F74" s="18" t="s">
        <v>249</v>
      </c>
      <c r="G74" s="17">
        <f t="shared" si="5"/>
        <v>7490.7</v>
      </c>
      <c r="H74" s="42"/>
      <c r="I74" s="42"/>
      <c r="J74" s="52"/>
      <c r="K74" s="42"/>
      <c r="L74" s="42"/>
      <c r="M74" s="42"/>
      <c r="N74" s="42"/>
      <c r="O74" s="17">
        <f t="shared" si="2"/>
        <v>7490.7</v>
      </c>
    </row>
    <row r="75" spans="1:15" ht="12.75">
      <c r="A75" s="16">
        <v>64</v>
      </c>
      <c r="B75" s="80" t="s">
        <v>115</v>
      </c>
      <c r="C75" s="16" t="s">
        <v>58</v>
      </c>
      <c r="D75" s="14">
        <v>1.014</v>
      </c>
      <c r="E75" s="52">
        <f t="shared" si="6"/>
        <v>7.1</v>
      </c>
      <c r="F75" s="18" t="s">
        <v>246</v>
      </c>
      <c r="G75" s="17">
        <f t="shared" si="5"/>
        <v>10447.9</v>
      </c>
      <c r="H75" s="42"/>
      <c r="I75" s="42"/>
      <c r="J75" s="52"/>
      <c r="K75" s="42"/>
      <c r="L75" s="42"/>
      <c r="M75" s="42"/>
      <c r="N75" s="42"/>
      <c r="O75" s="17">
        <f t="shared" si="2"/>
        <v>10447.9</v>
      </c>
    </row>
    <row r="76" spans="1:15" ht="12.75">
      <c r="A76" s="16">
        <v>65</v>
      </c>
      <c r="B76" s="80" t="s">
        <v>116</v>
      </c>
      <c r="C76" s="16" t="s">
        <v>58</v>
      </c>
      <c r="D76" s="14">
        <v>0.372</v>
      </c>
      <c r="E76" s="52">
        <f t="shared" si="6"/>
        <v>2.6</v>
      </c>
      <c r="F76" s="18" t="s">
        <v>246</v>
      </c>
      <c r="G76" s="17">
        <f t="shared" si="5"/>
        <v>3832.9</v>
      </c>
      <c r="H76" s="42"/>
      <c r="I76" s="42"/>
      <c r="J76" s="52"/>
      <c r="K76" s="42"/>
      <c r="L76" s="42"/>
      <c r="M76" s="42"/>
      <c r="N76" s="42"/>
      <c r="O76" s="17">
        <f aca="true" t="shared" si="7" ref="O76:O140">SUM(G76:N76)</f>
        <v>3832.9</v>
      </c>
    </row>
    <row r="77" spans="1:15" ht="12.75">
      <c r="A77" s="16">
        <v>66</v>
      </c>
      <c r="B77" s="80" t="s">
        <v>117</v>
      </c>
      <c r="C77" s="16" t="s">
        <v>58</v>
      </c>
      <c r="D77" s="14">
        <v>1.298</v>
      </c>
      <c r="E77" s="52">
        <f t="shared" si="6"/>
        <v>9.1</v>
      </c>
      <c r="F77" s="14" t="s">
        <v>246</v>
      </c>
      <c r="G77" s="17">
        <f t="shared" si="5"/>
        <v>13374.1</v>
      </c>
      <c r="H77" s="42"/>
      <c r="I77" s="42"/>
      <c r="J77" s="52"/>
      <c r="K77" s="42"/>
      <c r="L77" s="42"/>
      <c r="M77" s="42"/>
      <c r="N77" s="42"/>
      <c r="O77" s="17">
        <f t="shared" si="7"/>
        <v>13374.1</v>
      </c>
    </row>
    <row r="78" spans="1:15" ht="25.5">
      <c r="A78" s="16">
        <v>67</v>
      </c>
      <c r="B78" s="80" t="s">
        <v>118</v>
      </c>
      <c r="C78" s="16" t="s">
        <v>58</v>
      </c>
      <c r="D78" s="14">
        <v>1.661</v>
      </c>
      <c r="E78" s="52">
        <f t="shared" si="6"/>
        <v>11.6</v>
      </c>
      <c r="F78" s="14" t="s">
        <v>246</v>
      </c>
      <c r="G78" s="17">
        <f t="shared" si="5"/>
        <v>17114.3</v>
      </c>
      <c r="H78" s="42"/>
      <c r="I78" s="42"/>
      <c r="J78" s="52"/>
      <c r="K78" s="42"/>
      <c r="L78" s="42"/>
      <c r="M78" s="42"/>
      <c r="N78" s="42"/>
      <c r="O78" s="17">
        <f t="shared" si="7"/>
        <v>17114.3</v>
      </c>
    </row>
    <row r="79" spans="1:15" ht="12.75">
      <c r="A79" s="16">
        <v>68</v>
      </c>
      <c r="B79" s="80" t="s">
        <v>119</v>
      </c>
      <c r="C79" s="16" t="s">
        <v>58</v>
      </c>
      <c r="D79" s="14">
        <v>1.018</v>
      </c>
      <c r="E79" s="52">
        <f t="shared" si="6"/>
        <v>7.1</v>
      </c>
      <c r="F79" s="18" t="s">
        <v>246</v>
      </c>
      <c r="G79" s="17">
        <f t="shared" si="5"/>
        <v>10489.1</v>
      </c>
      <c r="H79" s="42"/>
      <c r="I79" s="42"/>
      <c r="J79" s="52"/>
      <c r="K79" s="42"/>
      <c r="L79" s="42"/>
      <c r="M79" s="42"/>
      <c r="N79" s="42"/>
      <c r="O79" s="17">
        <f t="shared" si="7"/>
        <v>10489.1</v>
      </c>
    </row>
    <row r="80" spans="1:15" ht="12.75">
      <c r="A80" s="16">
        <v>69</v>
      </c>
      <c r="B80" s="80" t="s">
        <v>120</v>
      </c>
      <c r="C80" s="16" t="s">
        <v>58</v>
      </c>
      <c r="D80" s="14">
        <v>2.35</v>
      </c>
      <c r="E80" s="52">
        <f t="shared" si="6"/>
        <v>16.5</v>
      </c>
      <c r="F80" s="14" t="s">
        <v>246</v>
      </c>
      <c r="G80" s="17">
        <f t="shared" si="5"/>
        <v>24213.5</v>
      </c>
      <c r="H80" s="42"/>
      <c r="I80" s="42"/>
      <c r="J80" s="52"/>
      <c r="K80" s="42"/>
      <c r="L80" s="42"/>
      <c r="M80" s="42"/>
      <c r="N80" s="42"/>
      <c r="O80" s="17">
        <f t="shared" si="7"/>
        <v>24213.5</v>
      </c>
    </row>
    <row r="81" spans="1:15" ht="12.75">
      <c r="A81" s="16">
        <v>70</v>
      </c>
      <c r="B81" s="80" t="s">
        <v>121</v>
      </c>
      <c r="C81" s="16" t="s">
        <v>58</v>
      </c>
      <c r="D81" s="14">
        <v>1.423</v>
      </c>
      <c r="E81" s="52">
        <f t="shared" si="6"/>
        <v>10</v>
      </c>
      <c r="F81" s="14" t="s">
        <v>246</v>
      </c>
      <c r="G81" s="17">
        <f t="shared" si="5"/>
        <v>14662.1</v>
      </c>
      <c r="H81" s="42"/>
      <c r="I81" s="42"/>
      <c r="J81" s="52"/>
      <c r="K81" s="42"/>
      <c r="L81" s="42"/>
      <c r="M81" s="42"/>
      <c r="N81" s="42"/>
      <c r="O81" s="17">
        <f t="shared" si="7"/>
        <v>14662.1</v>
      </c>
    </row>
    <row r="82" spans="1:15" ht="12.75">
      <c r="A82" s="16">
        <v>71</v>
      </c>
      <c r="B82" s="80" t="s">
        <v>122</v>
      </c>
      <c r="C82" s="16" t="s">
        <v>58</v>
      </c>
      <c r="D82" s="14">
        <v>0.3</v>
      </c>
      <c r="E82" s="52">
        <f t="shared" si="6"/>
        <v>2.1</v>
      </c>
      <c r="F82" s="18" t="s">
        <v>246</v>
      </c>
      <c r="G82" s="17">
        <f t="shared" si="5"/>
        <v>3091.1</v>
      </c>
      <c r="H82" s="42"/>
      <c r="I82" s="42"/>
      <c r="J82" s="52"/>
      <c r="K82" s="42"/>
      <c r="L82" s="42"/>
      <c r="M82" s="42"/>
      <c r="N82" s="42"/>
      <c r="O82" s="17">
        <f t="shared" si="7"/>
        <v>3091.1</v>
      </c>
    </row>
    <row r="83" spans="1:15" ht="12.75">
      <c r="A83" s="16">
        <v>72</v>
      </c>
      <c r="B83" s="80" t="s">
        <v>123</v>
      </c>
      <c r="C83" s="16" t="s">
        <v>58</v>
      </c>
      <c r="D83" s="14">
        <v>0.8</v>
      </c>
      <c r="E83" s="52">
        <f t="shared" si="6"/>
        <v>5.6</v>
      </c>
      <c r="F83" s="18" t="s">
        <v>246</v>
      </c>
      <c r="G83" s="17">
        <f t="shared" si="5"/>
        <v>8242.9</v>
      </c>
      <c r="H83" s="42"/>
      <c r="I83" s="42"/>
      <c r="J83" s="52"/>
      <c r="K83" s="42"/>
      <c r="L83" s="42"/>
      <c r="M83" s="42"/>
      <c r="N83" s="42"/>
      <c r="O83" s="17">
        <f t="shared" si="7"/>
        <v>8242.9</v>
      </c>
    </row>
    <row r="84" spans="1:15" ht="12.75">
      <c r="A84" s="16">
        <v>73</v>
      </c>
      <c r="B84" s="80" t="s">
        <v>124</v>
      </c>
      <c r="C84" s="16" t="s">
        <v>58</v>
      </c>
      <c r="D84" s="14">
        <v>0.312</v>
      </c>
      <c r="E84" s="52">
        <f t="shared" si="6"/>
        <v>2.2</v>
      </c>
      <c r="F84" s="18" t="s">
        <v>246</v>
      </c>
      <c r="G84" s="17">
        <f t="shared" si="5"/>
        <v>3214.7</v>
      </c>
      <c r="H84" s="42"/>
      <c r="I84" s="42"/>
      <c r="J84" s="52"/>
      <c r="K84" s="42"/>
      <c r="L84" s="42"/>
      <c r="M84" s="42"/>
      <c r="N84" s="42"/>
      <c r="O84" s="17">
        <f t="shared" si="7"/>
        <v>3214.7</v>
      </c>
    </row>
    <row r="85" spans="1:15" ht="12.75">
      <c r="A85" s="16">
        <v>74</v>
      </c>
      <c r="B85" s="80" t="s">
        <v>125</v>
      </c>
      <c r="C85" s="16" t="s">
        <v>58</v>
      </c>
      <c r="D85" s="14">
        <v>0.634</v>
      </c>
      <c r="E85" s="52">
        <f t="shared" si="6"/>
        <v>4.4</v>
      </c>
      <c r="F85" s="18" t="s">
        <v>246</v>
      </c>
      <c r="G85" s="17">
        <f t="shared" si="5"/>
        <v>6532.5</v>
      </c>
      <c r="H85" s="42"/>
      <c r="I85" s="42"/>
      <c r="J85" s="52"/>
      <c r="K85" s="42"/>
      <c r="L85" s="42"/>
      <c r="M85" s="42"/>
      <c r="N85" s="42"/>
      <c r="O85" s="17">
        <f t="shared" si="7"/>
        <v>6532.5</v>
      </c>
    </row>
    <row r="86" spans="1:15" ht="12.75">
      <c r="A86" s="16">
        <v>75</v>
      </c>
      <c r="B86" s="80" t="s">
        <v>126</v>
      </c>
      <c r="C86" s="16" t="s">
        <v>58</v>
      </c>
      <c r="D86" s="14">
        <v>0.288</v>
      </c>
      <c r="E86" s="52">
        <f t="shared" si="6"/>
        <v>2</v>
      </c>
      <c r="F86" s="18" t="s">
        <v>246</v>
      </c>
      <c r="G86" s="17">
        <f t="shared" si="5"/>
        <v>2967.4</v>
      </c>
      <c r="H86" s="42"/>
      <c r="I86" s="42"/>
      <c r="J86" s="52"/>
      <c r="K86" s="42"/>
      <c r="L86" s="42"/>
      <c r="M86" s="42"/>
      <c r="N86" s="42"/>
      <c r="O86" s="17">
        <f t="shared" si="7"/>
        <v>2967.4</v>
      </c>
    </row>
    <row r="87" spans="1:15" ht="12.75">
      <c r="A87" s="16">
        <v>76</v>
      </c>
      <c r="B87" s="80" t="s">
        <v>127</v>
      </c>
      <c r="C87" s="16" t="s">
        <v>58</v>
      </c>
      <c r="D87" s="14">
        <v>1.976</v>
      </c>
      <c r="E87" s="52">
        <f>(D87*0.0075)*1000</f>
        <v>14.8</v>
      </c>
      <c r="F87" s="18" t="s">
        <v>250</v>
      </c>
      <c r="G87" s="17">
        <f t="shared" si="5"/>
        <v>20360</v>
      </c>
      <c r="H87" s="42"/>
      <c r="I87" s="42"/>
      <c r="J87" s="52"/>
      <c r="K87" s="42"/>
      <c r="L87" s="42"/>
      <c r="M87" s="42"/>
      <c r="N87" s="42"/>
      <c r="O87" s="17">
        <f t="shared" si="7"/>
        <v>20360</v>
      </c>
    </row>
    <row r="88" spans="1:15" ht="12.75">
      <c r="A88" s="16">
        <v>77</v>
      </c>
      <c r="B88" s="80" t="s">
        <v>128</v>
      </c>
      <c r="C88" s="16" t="s">
        <v>58</v>
      </c>
      <c r="D88" s="14">
        <v>0.519</v>
      </c>
      <c r="E88" s="52">
        <f>(D88*0.007)*1000</f>
        <v>3.6</v>
      </c>
      <c r="F88" s="18" t="s">
        <v>246</v>
      </c>
      <c r="G88" s="17">
        <f t="shared" si="5"/>
        <v>5347.6</v>
      </c>
      <c r="H88" s="42"/>
      <c r="I88" s="42"/>
      <c r="J88" s="52"/>
      <c r="K88" s="42"/>
      <c r="L88" s="42"/>
      <c r="M88" s="42"/>
      <c r="N88" s="42"/>
      <c r="O88" s="17">
        <f t="shared" si="7"/>
        <v>5347.6</v>
      </c>
    </row>
    <row r="89" spans="1:15" ht="12.75">
      <c r="A89" s="16">
        <v>78</v>
      </c>
      <c r="B89" s="80" t="s">
        <v>129</v>
      </c>
      <c r="C89" s="16" t="s">
        <v>58</v>
      </c>
      <c r="D89" s="14">
        <v>1.6</v>
      </c>
      <c r="E89" s="52">
        <f>(D89*0.007)*1000</f>
        <v>11.2</v>
      </c>
      <c r="F89" s="18" t="s">
        <v>246</v>
      </c>
      <c r="G89" s="17">
        <f t="shared" si="5"/>
        <v>16485.8</v>
      </c>
      <c r="H89" s="42"/>
      <c r="I89" s="42"/>
      <c r="J89" s="52"/>
      <c r="K89" s="42"/>
      <c r="L89" s="42"/>
      <c r="M89" s="42"/>
      <c r="N89" s="42"/>
      <c r="O89" s="17">
        <f t="shared" si="7"/>
        <v>16485.8</v>
      </c>
    </row>
    <row r="90" spans="1:15" ht="12.75">
      <c r="A90" s="16">
        <v>79</v>
      </c>
      <c r="B90" s="80" t="s">
        <v>130</v>
      </c>
      <c r="C90" s="16" t="s">
        <v>58</v>
      </c>
      <c r="D90" s="14">
        <v>0.75</v>
      </c>
      <c r="E90" s="52">
        <f>(D90*0.007)*1000</f>
        <v>5.3</v>
      </c>
      <c r="F90" s="18" t="s">
        <v>246</v>
      </c>
      <c r="G90" s="17">
        <f t="shared" si="5"/>
        <v>7727.7</v>
      </c>
      <c r="H90" s="42"/>
      <c r="I90" s="42"/>
      <c r="J90" s="52"/>
      <c r="K90" s="42"/>
      <c r="L90" s="42"/>
      <c r="M90" s="42"/>
      <c r="N90" s="42"/>
      <c r="O90" s="17">
        <f t="shared" si="7"/>
        <v>7727.7</v>
      </c>
    </row>
    <row r="91" spans="1:15" ht="12.75">
      <c r="A91" s="16">
        <v>80</v>
      </c>
      <c r="B91" s="80" t="s">
        <v>131</v>
      </c>
      <c r="C91" s="16" t="s">
        <v>58</v>
      </c>
      <c r="D91" s="14">
        <v>1.276</v>
      </c>
      <c r="E91" s="52">
        <f>(D91*0.007)*1000</f>
        <v>8.9</v>
      </c>
      <c r="F91" s="18" t="s">
        <v>246</v>
      </c>
      <c r="G91" s="22"/>
      <c r="H91" s="42">
        <f>6207*1.66*D91</f>
        <v>13147.4</v>
      </c>
      <c r="I91" s="42"/>
      <c r="J91" s="52"/>
      <c r="K91" s="42"/>
      <c r="L91" s="42"/>
      <c r="M91" s="42"/>
      <c r="N91" s="42"/>
      <c r="O91" s="17">
        <f t="shared" si="7"/>
        <v>13147.4</v>
      </c>
    </row>
    <row r="92" spans="1:15" ht="12.75">
      <c r="A92" s="16">
        <v>81</v>
      </c>
      <c r="B92" s="80" t="s">
        <v>132</v>
      </c>
      <c r="C92" s="16" t="s">
        <v>58</v>
      </c>
      <c r="D92" s="14">
        <v>1.736</v>
      </c>
      <c r="E92" s="52">
        <f>(D92*0.015)*1000</f>
        <v>26</v>
      </c>
      <c r="F92" s="18" t="s">
        <v>245</v>
      </c>
      <c r="G92" s="22"/>
      <c r="H92" s="42">
        <f>6207*3.67*D92</f>
        <v>39545.5</v>
      </c>
      <c r="I92" s="42"/>
      <c r="J92" s="52"/>
      <c r="K92" s="42"/>
      <c r="L92" s="42"/>
      <c r="M92" s="42"/>
      <c r="N92" s="42"/>
      <c r="O92" s="17">
        <f t="shared" si="7"/>
        <v>39545.5</v>
      </c>
    </row>
    <row r="93" spans="1:15" ht="15" customHeight="1">
      <c r="A93" s="16">
        <v>82</v>
      </c>
      <c r="B93" s="80" t="s">
        <v>133</v>
      </c>
      <c r="C93" s="16" t="s">
        <v>58</v>
      </c>
      <c r="D93" s="14">
        <v>4.181</v>
      </c>
      <c r="E93" s="52">
        <f>(D93*0.0075)*1000</f>
        <v>31.4</v>
      </c>
      <c r="F93" s="18" t="s">
        <v>250</v>
      </c>
      <c r="G93" s="22"/>
      <c r="H93" s="42">
        <f>6207*1.82*D93</f>
        <v>47231.7</v>
      </c>
      <c r="I93" s="42"/>
      <c r="J93" s="52"/>
      <c r="K93" s="42"/>
      <c r="L93" s="42"/>
      <c r="M93" s="42"/>
      <c r="N93" s="42"/>
      <c r="O93" s="17">
        <f t="shared" si="7"/>
        <v>47231.7</v>
      </c>
    </row>
    <row r="94" spans="1:15" ht="12.75">
      <c r="A94" s="16">
        <v>83</v>
      </c>
      <c r="B94" s="80" t="s">
        <v>59</v>
      </c>
      <c r="C94" s="16" t="s">
        <v>58</v>
      </c>
      <c r="D94" s="14">
        <v>0.12</v>
      </c>
      <c r="E94" s="52">
        <f>(D94*0.0075)*1000</f>
        <v>0.9</v>
      </c>
      <c r="F94" s="18" t="s">
        <v>250</v>
      </c>
      <c r="G94" s="22"/>
      <c r="H94" s="42">
        <f>6207*1.82*D94</f>
        <v>1355.6</v>
      </c>
      <c r="I94" s="42"/>
      <c r="J94" s="52"/>
      <c r="K94" s="42"/>
      <c r="L94" s="42"/>
      <c r="M94" s="42"/>
      <c r="N94" s="42"/>
      <c r="O94" s="17">
        <f t="shared" si="7"/>
        <v>1355.6</v>
      </c>
    </row>
    <row r="95" spans="1:15" ht="12.75">
      <c r="A95" s="16">
        <v>84</v>
      </c>
      <c r="B95" s="80" t="s">
        <v>134</v>
      </c>
      <c r="C95" s="16" t="s">
        <v>58</v>
      </c>
      <c r="D95" s="14">
        <v>1.016</v>
      </c>
      <c r="E95" s="52">
        <f>(D95*0.007)*1000</f>
        <v>7.1</v>
      </c>
      <c r="F95" s="14" t="s">
        <v>249</v>
      </c>
      <c r="G95" s="22"/>
      <c r="H95" s="42">
        <f>6207*1.66*D95</f>
        <v>10468.5</v>
      </c>
      <c r="I95" s="42"/>
      <c r="J95" s="52"/>
      <c r="K95" s="42"/>
      <c r="L95" s="42"/>
      <c r="M95" s="42"/>
      <c r="N95" s="42"/>
      <c r="O95" s="17">
        <f t="shared" si="7"/>
        <v>10468.5</v>
      </c>
    </row>
    <row r="96" spans="1:15" ht="12.75">
      <c r="A96" s="16">
        <v>85</v>
      </c>
      <c r="B96" s="80" t="s">
        <v>135</v>
      </c>
      <c r="C96" s="16" t="s">
        <v>58</v>
      </c>
      <c r="D96" s="14">
        <v>1.464</v>
      </c>
      <c r="E96" s="52">
        <f>(D96*0.007)*1000</f>
        <v>10.2</v>
      </c>
      <c r="F96" s="14" t="s">
        <v>249</v>
      </c>
      <c r="G96" s="22"/>
      <c r="H96" s="42">
        <f>6207*1.66*D96</f>
        <v>15084.5</v>
      </c>
      <c r="I96" s="42"/>
      <c r="J96" s="52"/>
      <c r="K96" s="42"/>
      <c r="L96" s="42"/>
      <c r="M96" s="42"/>
      <c r="N96" s="42"/>
      <c r="O96" s="17">
        <f t="shared" si="7"/>
        <v>15084.5</v>
      </c>
    </row>
    <row r="97" spans="1:15" ht="12.75">
      <c r="A97" s="16">
        <v>86</v>
      </c>
      <c r="B97" s="80" t="s">
        <v>181</v>
      </c>
      <c r="C97" s="16" t="s">
        <v>58</v>
      </c>
      <c r="D97" s="14">
        <v>3.15</v>
      </c>
      <c r="E97" s="52">
        <f>(D97*0.015)*1000</f>
        <v>47.3</v>
      </c>
      <c r="F97" s="14" t="s">
        <v>244</v>
      </c>
      <c r="G97" s="22"/>
      <c r="H97" s="42">
        <f>6207*3.67*D97</f>
        <v>71756</v>
      </c>
      <c r="I97" s="42"/>
      <c r="J97" s="52"/>
      <c r="K97" s="42"/>
      <c r="L97" s="42"/>
      <c r="M97" s="42"/>
      <c r="N97" s="42"/>
      <c r="O97" s="17">
        <f t="shared" si="7"/>
        <v>71756</v>
      </c>
    </row>
    <row r="98" spans="1:15" ht="12.75">
      <c r="A98" s="16">
        <v>87</v>
      </c>
      <c r="B98" s="80" t="s">
        <v>180</v>
      </c>
      <c r="C98" s="16" t="s">
        <v>58</v>
      </c>
      <c r="D98" s="14">
        <v>0.4</v>
      </c>
      <c r="E98" s="52">
        <f aca="true" t="shared" si="8" ref="E98:E103">(D98*0.007)*1000</f>
        <v>2.8</v>
      </c>
      <c r="F98" s="14" t="s">
        <v>249</v>
      </c>
      <c r="G98" s="22"/>
      <c r="H98" s="42">
        <f aca="true" t="shared" si="9" ref="H98:H103">6207*1.66*D98</f>
        <v>4121.4</v>
      </c>
      <c r="I98" s="42"/>
      <c r="J98" s="52"/>
      <c r="K98" s="42"/>
      <c r="L98" s="42"/>
      <c r="M98" s="42"/>
      <c r="N98" s="42"/>
      <c r="O98" s="17">
        <f t="shared" si="7"/>
        <v>4121.4</v>
      </c>
    </row>
    <row r="99" spans="1:15" ht="12.75">
      <c r="A99" s="16">
        <v>88</v>
      </c>
      <c r="B99" s="80" t="s">
        <v>136</v>
      </c>
      <c r="C99" s="16" t="s">
        <v>58</v>
      </c>
      <c r="D99" s="14">
        <v>0.05</v>
      </c>
      <c r="E99" s="52">
        <f t="shared" si="8"/>
        <v>0.4</v>
      </c>
      <c r="F99" s="14" t="s">
        <v>249</v>
      </c>
      <c r="G99" s="22"/>
      <c r="H99" s="42">
        <f t="shared" si="9"/>
        <v>515.2</v>
      </c>
      <c r="I99" s="42"/>
      <c r="J99" s="52"/>
      <c r="K99" s="42"/>
      <c r="L99" s="42"/>
      <c r="M99" s="42"/>
      <c r="N99" s="42"/>
      <c r="O99" s="17">
        <f t="shared" si="7"/>
        <v>515.2</v>
      </c>
    </row>
    <row r="100" spans="1:15" ht="12.75">
      <c r="A100" s="16">
        <v>89</v>
      </c>
      <c r="B100" s="80" t="s">
        <v>137</v>
      </c>
      <c r="C100" s="16" t="s">
        <v>58</v>
      </c>
      <c r="D100" s="14">
        <v>1.499</v>
      </c>
      <c r="E100" s="52">
        <f t="shared" si="8"/>
        <v>10.5</v>
      </c>
      <c r="F100" s="18" t="s">
        <v>249</v>
      </c>
      <c r="G100" s="22"/>
      <c r="H100" s="42">
        <f t="shared" si="9"/>
        <v>15445.1</v>
      </c>
      <c r="I100" s="42"/>
      <c r="J100" s="52"/>
      <c r="K100" s="42"/>
      <c r="L100" s="42"/>
      <c r="M100" s="42"/>
      <c r="N100" s="42"/>
      <c r="O100" s="17">
        <f t="shared" si="7"/>
        <v>15445.1</v>
      </c>
    </row>
    <row r="101" spans="1:15" ht="12.75">
      <c r="A101" s="16">
        <v>90</v>
      </c>
      <c r="B101" s="80" t="s">
        <v>138</v>
      </c>
      <c r="C101" s="16" t="s">
        <v>58</v>
      </c>
      <c r="D101" s="14">
        <v>1.204</v>
      </c>
      <c r="E101" s="52">
        <f t="shared" si="8"/>
        <v>8.4</v>
      </c>
      <c r="F101" s="14" t="s">
        <v>249</v>
      </c>
      <c r="G101" s="22"/>
      <c r="H101" s="42">
        <f t="shared" si="9"/>
        <v>12405.6</v>
      </c>
      <c r="I101" s="42"/>
      <c r="J101" s="52"/>
      <c r="K101" s="42"/>
      <c r="L101" s="42"/>
      <c r="M101" s="42"/>
      <c r="N101" s="42"/>
      <c r="O101" s="17">
        <f t="shared" si="7"/>
        <v>12405.6</v>
      </c>
    </row>
    <row r="102" spans="1:15" ht="12.75">
      <c r="A102" s="16">
        <v>91</v>
      </c>
      <c r="B102" s="80" t="s">
        <v>60</v>
      </c>
      <c r="C102" s="16" t="s">
        <v>58</v>
      </c>
      <c r="D102" s="14">
        <v>0.216</v>
      </c>
      <c r="E102" s="52">
        <f t="shared" si="8"/>
        <v>1.5</v>
      </c>
      <c r="F102" s="18" t="s">
        <v>249</v>
      </c>
      <c r="G102" s="22"/>
      <c r="H102" s="42">
        <f t="shared" si="9"/>
        <v>2225.6</v>
      </c>
      <c r="I102" s="42"/>
      <c r="J102" s="52"/>
      <c r="K102" s="42"/>
      <c r="L102" s="42"/>
      <c r="M102" s="42"/>
      <c r="N102" s="42"/>
      <c r="O102" s="17">
        <f t="shared" si="7"/>
        <v>2225.6</v>
      </c>
    </row>
    <row r="103" spans="1:15" ht="12.75">
      <c r="A103" s="16">
        <v>92</v>
      </c>
      <c r="B103" s="80" t="s">
        <v>139</v>
      </c>
      <c r="C103" s="16" t="s">
        <v>58</v>
      </c>
      <c r="D103" s="14">
        <v>0.463</v>
      </c>
      <c r="E103" s="52">
        <f t="shared" si="8"/>
        <v>3.2</v>
      </c>
      <c r="F103" s="14" t="s">
        <v>249</v>
      </c>
      <c r="G103" s="22"/>
      <c r="H103" s="42">
        <f t="shared" si="9"/>
        <v>4770.6</v>
      </c>
      <c r="I103" s="42"/>
      <c r="J103" s="52"/>
      <c r="K103" s="42"/>
      <c r="L103" s="42"/>
      <c r="M103" s="42"/>
      <c r="N103" s="42"/>
      <c r="O103" s="17">
        <f t="shared" si="7"/>
        <v>4770.6</v>
      </c>
    </row>
    <row r="104" spans="1:15" ht="12.75">
      <c r="A104" s="16">
        <v>93</v>
      </c>
      <c r="B104" s="80" t="s">
        <v>140</v>
      </c>
      <c r="C104" s="16" t="s">
        <v>58</v>
      </c>
      <c r="D104" s="14">
        <v>2.962</v>
      </c>
      <c r="E104" s="52">
        <f>(D104*0.015)*1000</f>
        <v>44.4</v>
      </c>
      <c r="F104" s="18" t="s">
        <v>244</v>
      </c>
      <c r="G104" s="22"/>
      <c r="H104" s="42">
        <f>6207*3.67*D104</f>
        <v>67473.4</v>
      </c>
      <c r="I104" s="42"/>
      <c r="J104" s="52"/>
      <c r="K104" s="42"/>
      <c r="L104" s="42"/>
      <c r="M104" s="42"/>
      <c r="N104" s="42"/>
      <c r="O104" s="17">
        <f t="shared" si="7"/>
        <v>67473.4</v>
      </c>
    </row>
    <row r="105" spans="1:15" ht="12.75">
      <c r="A105" s="16">
        <v>94</v>
      </c>
      <c r="B105" s="80" t="s">
        <v>141</v>
      </c>
      <c r="C105" s="16" t="s">
        <v>58</v>
      </c>
      <c r="D105" s="14">
        <v>1.061</v>
      </c>
      <c r="E105" s="52">
        <f>(D105*0.015)*1000</f>
        <v>15.9</v>
      </c>
      <c r="F105" s="18" t="s">
        <v>244</v>
      </c>
      <c r="G105" s="22"/>
      <c r="H105" s="42"/>
      <c r="I105" s="42">
        <f>6207*3.67*D105</f>
        <v>24169.3</v>
      </c>
      <c r="J105" s="53"/>
      <c r="K105" s="42"/>
      <c r="L105" s="42"/>
      <c r="M105" s="42"/>
      <c r="N105" s="42"/>
      <c r="O105" s="17">
        <f t="shared" si="7"/>
        <v>24169.3</v>
      </c>
    </row>
    <row r="106" spans="1:15" ht="12.75">
      <c r="A106" s="16">
        <v>95</v>
      </c>
      <c r="B106" s="80" t="s">
        <v>142</v>
      </c>
      <c r="C106" s="16" t="s">
        <v>58</v>
      </c>
      <c r="D106" s="14">
        <v>2.163</v>
      </c>
      <c r="E106" s="52">
        <f>(D106*0.0075)*1000</f>
        <v>16.2</v>
      </c>
      <c r="F106" s="14" t="s">
        <v>250</v>
      </c>
      <c r="G106" s="22"/>
      <c r="H106" s="42"/>
      <c r="I106" s="42">
        <f>6207*1.82*D106</f>
        <v>24434.8</v>
      </c>
      <c r="J106" s="53"/>
      <c r="K106" s="42"/>
      <c r="L106" s="42"/>
      <c r="M106" s="42"/>
      <c r="N106" s="42"/>
      <c r="O106" s="17">
        <f t="shared" si="7"/>
        <v>24434.8</v>
      </c>
    </row>
    <row r="107" spans="1:15" ht="12.75">
      <c r="A107" s="16">
        <v>96</v>
      </c>
      <c r="B107" s="80" t="s">
        <v>61</v>
      </c>
      <c r="C107" s="16" t="s">
        <v>58</v>
      </c>
      <c r="D107" s="14">
        <v>0.55</v>
      </c>
      <c r="E107" s="52">
        <f>(D107*0.0075)*1000</f>
        <v>4.1</v>
      </c>
      <c r="F107" s="14" t="s">
        <v>250</v>
      </c>
      <c r="G107" s="22"/>
      <c r="H107" s="42"/>
      <c r="I107" s="42">
        <f>6207*1.82*D107</f>
        <v>6213.2</v>
      </c>
      <c r="J107" s="53"/>
      <c r="K107" s="42"/>
      <c r="L107" s="42"/>
      <c r="M107" s="42"/>
      <c r="N107" s="42"/>
      <c r="O107" s="17">
        <f t="shared" si="7"/>
        <v>6213.2</v>
      </c>
    </row>
    <row r="108" spans="1:15" ht="12.75">
      <c r="A108" s="16">
        <v>97</v>
      </c>
      <c r="B108" s="80" t="s">
        <v>143</v>
      </c>
      <c r="C108" s="16" t="s">
        <v>58</v>
      </c>
      <c r="D108" s="14">
        <v>0.2</v>
      </c>
      <c r="E108" s="52">
        <f>(D108*0.007)*1000</f>
        <v>1.4</v>
      </c>
      <c r="F108" s="18" t="s">
        <v>249</v>
      </c>
      <c r="G108" s="22"/>
      <c r="H108" s="42"/>
      <c r="I108" s="42">
        <f>6207*1.66*D108</f>
        <v>2060.7</v>
      </c>
      <c r="J108" s="53"/>
      <c r="K108" s="42"/>
      <c r="L108" s="42"/>
      <c r="M108" s="42"/>
      <c r="N108" s="42"/>
      <c r="O108" s="17">
        <f t="shared" si="7"/>
        <v>2060.7</v>
      </c>
    </row>
    <row r="109" spans="1:15" ht="12.75">
      <c r="A109" s="16">
        <v>98</v>
      </c>
      <c r="B109" s="80" t="s">
        <v>144</v>
      </c>
      <c r="C109" s="16" t="s">
        <v>58</v>
      </c>
      <c r="D109" s="14">
        <v>0.76</v>
      </c>
      <c r="E109" s="52">
        <f>(D109*0.007)*1000</f>
        <v>5.3</v>
      </c>
      <c r="F109" s="18" t="s">
        <v>249</v>
      </c>
      <c r="G109" s="22"/>
      <c r="H109" s="42"/>
      <c r="I109" s="42">
        <f>6207*1.66*D109</f>
        <v>7830.8</v>
      </c>
      <c r="J109" s="53"/>
      <c r="K109" s="42"/>
      <c r="L109" s="42"/>
      <c r="M109" s="42"/>
      <c r="N109" s="42"/>
      <c r="O109" s="17">
        <f t="shared" si="7"/>
        <v>7830.8</v>
      </c>
    </row>
    <row r="110" spans="1:15" ht="12.75">
      <c r="A110" s="16">
        <v>99</v>
      </c>
      <c r="B110" s="80" t="s">
        <v>145</v>
      </c>
      <c r="C110" s="16" t="s">
        <v>58</v>
      </c>
      <c r="D110" s="14">
        <v>0.3</v>
      </c>
      <c r="E110" s="52">
        <f>(D110*0.007)*1000</f>
        <v>2.1</v>
      </c>
      <c r="F110" s="18" t="s">
        <v>249</v>
      </c>
      <c r="G110" s="22"/>
      <c r="H110" s="42"/>
      <c r="I110" s="42">
        <f>6207*1.66*D110</f>
        <v>3091.1</v>
      </c>
      <c r="J110" s="53"/>
      <c r="K110" s="42"/>
      <c r="L110" s="42"/>
      <c r="M110" s="42"/>
      <c r="N110" s="42"/>
      <c r="O110" s="17">
        <f t="shared" si="7"/>
        <v>3091.1</v>
      </c>
    </row>
    <row r="111" spans="1:15" ht="12.75">
      <c r="A111" s="16">
        <v>100</v>
      </c>
      <c r="B111" s="80" t="s">
        <v>146</v>
      </c>
      <c r="C111" s="16" t="s">
        <v>58</v>
      </c>
      <c r="D111" s="14">
        <v>2.15</v>
      </c>
      <c r="E111" s="52">
        <f>(D111*0.0075)*1000</f>
        <v>16.1</v>
      </c>
      <c r="F111" s="18" t="s">
        <v>250</v>
      </c>
      <c r="G111" s="22"/>
      <c r="H111" s="42"/>
      <c r="I111" s="42">
        <f>6207*1.82*D111</f>
        <v>24288</v>
      </c>
      <c r="J111" s="53"/>
      <c r="K111" s="42"/>
      <c r="L111" s="42"/>
      <c r="M111" s="42"/>
      <c r="N111" s="42"/>
      <c r="O111" s="17">
        <f t="shared" si="7"/>
        <v>24288</v>
      </c>
    </row>
    <row r="112" spans="1:15" ht="12.75">
      <c r="A112" s="16">
        <v>101</v>
      </c>
      <c r="B112" s="80" t="s">
        <v>147</v>
      </c>
      <c r="C112" s="16" t="s">
        <v>58</v>
      </c>
      <c r="D112" s="14">
        <v>0.85</v>
      </c>
      <c r="E112" s="52">
        <f>(D112*0.007)*1000</f>
        <v>6</v>
      </c>
      <c r="F112" s="18" t="s">
        <v>249</v>
      </c>
      <c r="G112" s="22"/>
      <c r="H112" s="42"/>
      <c r="I112" s="42">
        <f>6207*1.66*D112</f>
        <v>8758.1</v>
      </c>
      <c r="J112" s="53"/>
      <c r="K112" s="42"/>
      <c r="L112" s="42"/>
      <c r="M112" s="42"/>
      <c r="N112" s="42"/>
      <c r="O112" s="17">
        <f t="shared" si="7"/>
        <v>8758.1</v>
      </c>
    </row>
    <row r="113" spans="1:15" ht="12.75">
      <c r="A113" s="16">
        <v>102</v>
      </c>
      <c r="B113" s="80" t="s">
        <v>148</v>
      </c>
      <c r="C113" s="16" t="s">
        <v>58</v>
      </c>
      <c r="D113" s="14">
        <v>0.956</v>
      </c>
      <c r="E113" s="52">
        <f>(D113*0.007)*1000</f>
        <v>6.7</v>
      </c>
      <c r="F113" s="18" t="s">
        <v>249</v>
      </c>
      <c r="G113" s="22"/>
      <c r="H113" s="42"/>
      <c r="I113" s="42">
        <f>6207*1.66*D113</f>
        <v>9850.3</v>
      </c>
      <c r="J113" s="53"/>
      <c r="K113" s="42"/>
      <c r="L113" s="42"/>
      <c r="M113" s="42"/>
      <c r="N113" s="42"/>
      <c r="O113" s="17">
        <f t="shared" si="7"/>
        <v>9850.3</v>
      </c>
    </row>
    <row r="114" spans="1:15" ht="12.75">
      <c r="A114" s="16">
        <v>103</v>
      </c>
      <c r="B114" s="80" t="s">
        <v>174</v>
      </c>
      <c r="C114" s="16" t="s">
        <v>58</v>
      </c>
      <c r="D114" s="14">
        <v>0.438</v>
      </c>
      <c r="E114" s="52">
        <f>(D114*0.0075)*1000</f>
        <v>3.3</v>
      </c>
      <c r="F114" s="18" t="s">
        <v>250</v>
      </c>
      <c r="G114" s="22"/>
      <c r="H114" s="42"/>
      <c r="I114" s="42">
        <f>6207*1.82*D114</f>
        <v>4948</v>
      </c>
      <c r="J114" s="53"/>
      <c r="K114" s="42"/>
      <c r="L114" s="42"/>
      <c r="M114" s="42"/>
      <c r="N114" s="42"/>
      <c r="O114" s="17">
        <f t="shared" si="7"/>
        <v>4948</v>
      </c>
    </row>
    <row r="115" spans="1:15" ht="12.75">
      <c r="A115" s="16">
        <v>104</v>
      </c>
      <c r="B115" s="80" t="s">
        <v>149</v>
      </c>
      <c r="C115" s="16" t="s">
        <v>58</v>
      </c>
      <c r="D115" s="14">
        <v>0.712</v>
      </c>
      <c r="E115" s="52">
        <f aca="true" t="shared" si="10" ref="E115:E120">(D115*0.007)*1000</f>
        <v>5</v>
      </c>
      <c r="F115" s="18" t="s">
        <v>249</v>
      </c>
      <c r="G115" s="22"/>
      <c r="H115" s="42"/>
      <c r="I115" s="42">
        <f aca="true" t="shared" si="11" ref="I115:I120">6207*1.66*D115</f>
        <v>7336.2</v>
      </c>
      <c r="J115" s="53"/>
      <c r="K115" s="42"/>
      <c r="L115" s="42"/>
      <c r="M115" s="42"/>
      <c r="N115" s="42"/>
      <c r="O115" s="17">
        <f t="shared" si="7"/>
        <v>7336.2</v>
      </c>
    </row>
    <row r="116" spans="1:15" ht="12.75">
      <c r="A116" s="16">
        <v>105</v>
      </c>
      <c r="B116" s="80" t="s">
        <v>150</v>
      </c>
      <c r="C116" s="16" t="s">
        <v>58</v>
      </c>
      <c r="D116" s="14">
        <v>0.275</v>
      </c>
      <c r="E116" s="52">
        <f t="shared" si="10"/>
        <v>1.9</v>
      </c>
      <c r="F116" s="18" t="s">
        <v>249</v>
      </c>
      <c r="G116" s="22"/>
      <c r="H116" s="42"/>
      <c r="I116" s="42">
        <f t="shared" si="11"/>
        <v>2833.5</v>
      </c>
      <c r="J116" s="53"/>
      <c r="K116" s="42"/>
      <c r="L116" s="42"/>
      <c r="M116" s="42"/>
      <c r="N116" s="42"/>
      <c r="O116" s="17">
        <f t="shared" si="7"/>
        <v>2833.5</v>
      </c>
    </row>
    <row r="117" spans="1:15" ht="12.75">
      <c r="A117" s="16">
        <v>106</v>
      </c>
      <c r="B117" s="80" t="s">
        <v>151</v>
      </c>
      <c r="C117" s="16" t="s">
        <v>58</v>
      </c>
      <c r="D117" s="14">
        <v>0.7</v>
      </c>
      <c r="E117" s="52">
        <f t="shared" si="10"/>
        <v>4.9</v>
      </c>
      <c r="F117" s="18" t="s">
        <v>249</v>
      </c>
      <c r="G117" s="22"/>
      <c r="H117" s="42"/>
      <c r="I117" s="42">
        <f t="shared" si="11"/>
        <v>7212.5</v>
      </c>
      <c r="J117" s="53"/>
      <c r="K117" s="42"/>
      <c r="L117" s="42"/>
      <c r="M117" s="42"/>
      <c r="N117" s="42"/>
      <c r="O117" s="17">
        <f t="shared" si="7"/>
        <v>7212.5</v>
      </c>
    </row>
    <row r="118" spans="1:15" ht="12.75">
      <c r="A118" s="16">
        <v>107</v>
      </c>
      <c r="B118" s="80" t="s">
        <v>175</v>
      </c>
      <c r="C118" s="16" t="s">
        <v>58</v>
      </c>
      <c r="D118" s="14">
        <v>0.32</v>
      </c>
      <c r="E118" s="52">
        <f t="shared" si="10"/>
        <v>2.2</v>
      </c>
      <c r="F118" s="18" t="s">
        <v>249</v>
      </c>
      <c r="G118" s="22"/>
      <c r="H118" s="42"/>
      <c r="I118" s="42">
        <f t="shared" si="11"/>
        <v>3297.2</v>
      </c>
      <c r="J118" s="53"/>
      <c r="K118" s="42"/>
      <c r="L118" s="42"/>
      <c r="M118" s="42"/>
      <c r="N118" s="42"/>
      <c r="O118" s="17">
        <f t="shared" si="7"/>
        <v>3297.2</v>
      </c>
    </row>
    <row r="119" spans="1:15" ht="12.75">
      <c r="A119" s="16">
        <v>108</v>
      </c>
      <c r="B119" s="80" t="s">
        <v>176</v>
      </c>
      <c r="C119" s="16" t="s">
        <v>58</v>
      </c>
      <c r="D119" s="14">
        <v>0.65</v>
      </c>
      <c r="E119" s="52">
        <f t="shared" si="10"/>
        <v>4.6</v>
      </c>
      <c r="F119" s="18" t="s">
        <v>249</v>
      </c>
      <c r="G119" s="22"/>
      <c r="H119" s="42"/>
      <c r="I119" s="42">
        <f t="shared" si="11"/>
        <v>6697.4</v>
      </c>
      <c r="J119" s="53"/>
      <c r="K119" s="42"/>
      <c r="L119" s="42"/>
      <c r="M119" s="42"/>
      <c r="N119" s="42"/>
      <c r="O119" s="17">
        <f t="shared" si="7"/>
        <v>6697.4</v>
      </c>
    </row>
    <row r="120" spans="1:15" ht="12.75">
      <c r="A120" s="16">
        <v>109</v>
      </c>
      <c r="B120" s="80" t="s">
        <v>152</v>
      </c>
      <c r="C120" s="16" t="s">
        <v>58</v>
      </c>
      <c r="D120" s="14">
        <v>0.5</v>
      </c>
      <c r="E120" s="52">
        <f t="shared" si="10"/>
        <v>3.5</v>
      </c>
      <c r="F120" s="18" t="s">
        <v>249</v>
      </c>
      <c r="G120" s="22"/>
      <c r="H120" s="42"/>
      <c r="I120" s="42">
        <f t="shared" si="11"/>
        <v>5151.8</v>
      </c>
      <c r="J120" s="53"/>
      <c r="K120" s="42"/>
      <c r="L120" s="42"/>
      <c r="M120" s="42"/>
      <c r="N120" s="42"/>
      <c r="O120" s="17">
        <f t="shared" si="7"/>
        <v>5151.8</v>
      </c>
    </row>
    <row r="121" spans="1:15" ht="12.75">
      <c r="A121" s="16">
        <v>110</v>
      </c>
      <c r="B121" s="80" t="s">
        <v>153</v>
      </c>
      <c r="C121" s="16" t="s">
        <v>58</v>
      </c>
      <c r="D121" s="14">
        <v>1.85</v>
      </c>
      <c r="E121" s="52">
        <f>(D121*0.015)*1000</f>
        <v>27.8</v>
      </c>
      <c r="F121" s="18" t="s">
        <v>244</v>
      </c>
      <c r="G121" s="22"/>
      <c r="H121" s="42"/>
      <c r="I121" s="42">
        <f>6207*3.67*D121</f>
        <v>42142.4</v>
      </c>
      <c r="J121" s="53"/>
      <c r="K121" s="42"/>
      <c r="L121" s="42"/>
      <c r="M121" s="42"/>
      <c r="N121" s="42"/>
      <c r="O121" s="17">
        <f t="shared" si="7"/>
        <v>42142.4</v>
      </c>
    </row>
    <row r="122" spans="1:15" ht="12.75">
      <c r="A122" s="16">
        <v>111</v>
      </c>
      <c r="B122" s="80" t="s">
        <v>62</v>
      </c>
      <c r="C122" s="16" t="s">
        <v>58</v>
      </c>
      <c r="D122" s="14">
        <v>2.586</v>
      </c>
      <c r="E122" s="52">
        <f>(D122*0.007)*1000</f>
        <v>18.1</v>
      </c>
      <c r="F122" s="18" t="s">
        <v>249</v>
      </c>
      <c r="G122" s="22"/>
      <c r="H122" s="42"/>
      <c r="I122" s="42"/>
      <c r="J122" s="52">
        <f>6207*1.66*D122</f>
        <v>26645.2</v>
      </c>
      <c r="K122" s="42"/>
      <c r="L122" s="42"/>
      <c r="M122" s="42"/>
      <c r="N122" s="42"/>
      <c r="O122" s="17">
        <f t="shared" si="7"/>
        <v>26645.2</v>
      </c>
    </row>
    <row r="123" spans="1:15" ht="12.75">
      <c r="A123" s="16">
        <v>112</v>
      </c>
      <c r="B123" s="80" t="s">
        <v>154</v>
      </c>
      <c r="C123" s="16" t="s">
        <v>58</v>
      </c>
      <c r="D123" s="14">
        <v>1.191</v>
      </c>
      <c r="E123" s="52">
        <f>(D123*0.015)*1000</f>
        <v>17.9</v>
      </c>
      <c r="F123" s="18" t="s">
        <v>244</v>
      </c>
      <c r="G123" s="22"/>
      <c r="H123" s="42"/>
      <c r="I123" s="42"/>
      <c r="J123" s="52">
        <f>6207*3.67*D123</f>
        <v>27130.6</v>
      </c>
      <c r="K123" s="42"/>
      <c r="L123" s="42"/>
      <c r="M123" s="42"/>
      <c r="N123" s="42"/>
      <c r="O123" s="17">
        <f t="shared" si="7"/>
        <v>27130.6</v>
      </c>
    </row>
    <row r="124" spans="1:15" ht="12.75">
      <c r="A124" s="16">
        <v>113</v>
      </c>
      <c r="B124" s="80" t="s">
        <v>63</v>
      </c>
      <c r="C124" s="16" t="s">
        <v>58</v>
      </c>
      <c r="D124" s="14">
        <v>0.5</v>
      </c>
      <c r="E124" s="52">
        <f>(D124*0.007)*1000</f>
        <v>3.5</v>
      </c>
      <c r="F124" s="18" t="s">
        <v>249</v>
      </c>
      <c r="G124" s="22"/>
      <c r="H124" s="42"/>
      <c r="I124" s="42"/>
      <c r="J124" s="52">
        <f aca="true" t="shared" si="12" ref="J124:J135">6207*1.66*D124</f>
        <v>5151.8</v>
      </c>
      <c r="K124" s="42"/>
      <c r="L124" s="42"/>
      <c r="M124" s="42"/>
      <c r="N124" s="42"/>
      <c r="O124" s="17">
        <f t="shared" si="7"/>
        <v>5151.8</v>
      </c>
    </row>
    <row r="125" spans="1:15" ht="12.75">
      <c r="A125" s="16">
        <v>114</v>
      </c>
      <c r="B125" s="80" t="s">
        <v>179</v>
      </c>
      <c r="C125" s="16" t="s">
        <v>58</v>
      </c>
      <c r="D125" s="14">
        <v>1.382</v>
      </c>
      <c r="E125" s="52">
        <f aca="true" t="shared" si="13" ref="E125:E135">(D125*0.007)*1000</f>
        <v>9.7</v>
      </c>
      <c r="F125" s="18" t="s">
        <v>249</v>
      </c>
      <c r="G125" s="22"/>
      <c r="H125" s="42"/>
      <c r="I125" s="42"/>
      <c r="J125" s="52">
        <f t="shared" si="12"/>
        <v>14239.6</v>
      </c>
      <c r="K125" s="42"/>
      <c r="L125" s="42"/>
      <c r="M125" s="42"/>
      <c r="N125" s="42"/>
      <c r="O125" s="17">
        <f t="shared" si="7"/>
        <v>14239.6</v>
      </c>
    </row>
    <row r="126" spans="1:15" ht="12.75">
      <c r="A126" s="16">
        <v>115</v>
      </c>
      <c r="B126" s="80" t="s">
        <v>177</v>
      </c>
      <c r="C126" s="16" t="s">
        <v>58</v>
      </c>
      <c r="D126" s="14">
        <v>0.542</v>
      </c>
      <c r="E126" s="52">
        <f t="shared" si="13"/>
        <v>3.8</v>
      </c>
      <c r="F126" s="18" t="s">
        <v>249</v>
      </c>
      <c r="G126" s="22"/>
      <c r="H126" s="42"/>
      <c r="I126" s="42"/>
      <c r="J126" s="52">
        <f t="shared" si="12"/>
        <v>5584.6</v>
      </c>
      <c r="K126" s="42"/>
      <c r="L126" s="42"/>
      <c r="M126" s="42"/>
      <c r="N126" s="42"/>
      <c r="O126" s="17">
        <f t="shared" si="7"/>
        <v>5584.6</v>
      </c>
    </row>
    <row r="127" spans="1:15" ht="12.75">
      <c r="A127" s="16">
        <v>116</v>
      </c>
      <c r="B127" s="80" t="s">
        <v>178</v>
      </c>
      <c r="C127" s="16" t="s">
        <v>58</v>
      </c>
      <c r="D127" s="14">
        <v>0.09</v>
      </c>
      <c r="E127" s="52">
        <f t="shared" si="13"/>
        <v>0.6</v>
      </c>
      <c r="F127" s="18" t="s">
        <v>249</v>
      </c>
      <c r="G127" s="22"/>
      <c r="H127" s="42"/>
      <c r="I127" s="42"/>
      <c r="J127" s="52">
        <f t="shared" si="12"/>
        <v>927.3</v>
      </c>
      <c r="K127" s="42"/>
      <c r="L127" s="42"/>
      <c r="M127" s="42"/>
      <c r="N127" s="42"/>
      <c r="O127" s="17">
        <f t="shared" si="7"/>
        <v>927.3</v>
      </c>
    </row>
    <row r="128" spans="1:15" ht="12.75">
      <c r="A128" s="16">
        <v>117</v>
      </c>
      <c r="B128" s="80" t="s">
        <v>155</v>
      </c>
      <c r="C128" s="16" t="s">
        <v>58</v>
      </c>
      <c r="D128" s="14">
        <v>1.05</v>
      </c>
      <c r="E128" s="52">
        <f t="shared" si="13"/>
        <v>7.4</v>
      </c>
      <c r="F128" s="18" t="s">
        <v>249</v>
      </c>
      <c r="G128" s="22"/>
      <c r="H128" s="42"/>
      <c r="I128" s="42"/>
      <c r="J128" s="52">
        <f t="shared" si="12"/>
        <v>10818.8</v>
      </c>
      <c r="K128" s="42"/>
      <c r="L128" s="42"/>
      <c r="M128" s="42"/>
      <c r="N128" s="42"/>
      <c r="O128" s="17">
        <f t="shared" si="7"/>
        <v>10818.8</v>
      </c>
    </row>
    <row r="129" spans="1:15" ht="12.75">
      <c r="A129" s="16">
        <v>118</v>
      </c>
      <c r="B129" s="80" t="s">
        <v>156</v>
      </c>
      <c r="C129" s="16" t="s">
        <v>58</v>
      </c>
      <c r="D129" s="14">
        <v>0.63</v>
      </c>
      <c r="E129" s="52">
        <f t="shared" si="13"/>
        <v>4.4</v>
      </c>
      <c r="F129" s="18" t="s">
        <v>249</v>
      </c>
      <c r="G129" s="22"/>
      <c r="H129" s="42"/>
      <c r="I129" s="42"/>
      <c r="J129" s="52">
        <f t="shared" si="12"/>
        <v>6491.3</v>
      </c>
      <c r="K129" s="42"/>
      <c r="L129" s="42"/>
      <c r="M129" s="42"/>
      <c r="N129" s="42"/>
      <c r="O129" s="17">
        <f t="shared" si="7"/>
        <v>6491.3</v>
      </c>
    </row>
    <row r="130" spans="1:15" ht="12.75">
      <c r="A130" s="16">
        <v>119</v>
      </c>
      <c r="B130" s="80" t="s">
        <v>157</v>
      </c>
      <c r="C130" s="16" t="s">
        <v>58</v>
      </c>
      <c r="D130" s="14">
        <v>1.05</v>
      </c>
      <c r="E130" s="52">
        <f t="shared" si="13"/>
        <v>7.4</v>
      </c>
      <c r="F130" s="18" t="s">
        <v>249</v>
      </c>
      <c r="G130" s="22"/>
      <c r="H130" s="42"/>
      <c r="I130" s="42"/>
      <c r="J130" s="52">
        <f t="shared" si="12"/>
        <v>10818.8</v>
      </c>
      <c r="K130" s="42"/>
      <c r="L130" s="42"/>
      <c r="M130" s="42"/>
      <c r="N130" s="42"/>
      <c r="O130" s="17">
        <f t="shared" si="7"/>
        <v>10818.8</v>
      </c>
    </row>
    <row r="131" spans="1:15" ht="12.75">
      <c r="A131" s="16">
        <v>120</v>
      </c>
      <c r="B131" s="80" t="s">
        <v>158</v>
      </c>
      <c r="C131" s="16" t="s">
        <v>58</v>
      </c>
      <c r="D131" s="14">
        <v>0.385</v>
      </c>
      <c r="E131" s="52">
        <f t="shared" si="13"/>
        <v>2.7</v>
      </c>
      <c r="F131" s="18" t="s">
        <v>249</v>
      </c>
      <c r="G131" s="22"/>
      <c r="H131" s="42"/>
      <c r="I131" s="42"/>
      <c r="J131" s="52">
        <f t="shared" si="12"/>
        <v>3966.9</v>
      </c>
      <c r="K131" s="42"/>
      <c r="L131" s="42"/>
      <c r="M131" s="42"/>
      <c r="N131" s="42"/>
      <c r="O131" s="17">
        <f t="shared" si="7"/>
        <v>3966.9</v>
      </c>
    </row>
    <row r="132" spans="1:15" ht="12.75">
      <c r="A132" s="16">
        <v>121</v>
      </c>
      <c r="B132" s="80" t="s">
        <v>159</v>
      </c>
      <c r="C132" s="16" t="s">
        <v>58</v>
      </c>
      <c r="D132" s="14">
        <v>0.625</v>
      </c>
      <c r="E132" s="52">
        <f t="shared" si="13"/>
        <v>4.4</v>
      </c>
      <c r="F132" s="18" t="s">
        <v>249</v>
      </c>
      <c r="G132" s="22"/>
      <c r="H132" s="42"/>
      <c r="I132" s="42"/>
      <c r="J132" s="52">
        <f t="shared" si="12"/>
        <v>6439.8</v>
      </c>
      <c r="K132" s="42"/>
      <c r="L132" s="42"/>
      <c r="M132" s="42"/>
      <c r="N132" s="42"/>
      <c r="O132" s="17">
        <f t="shared" si="7"/>
        <v>6439.8</v>
      </c>
    </row>
    <row r="133" spans="1:15" ht="12.75">
      <c r="A133" s="16">
        <v>122</v>
      </c>
      <c r="B133" s="80" t="s">
        <v>160</v>
      </c>
      <c r="C133" s="16" t="s">
        <v>58</v>
      </c>
      <c r="D133" s="14">
        <v>0.475</v>
      </c>
      <c r="E133" s="52">
        <f t="shared" si="13"/>
        <v>3.3</v>
      </c>
      <c r="F133" s="18" t="s">
        <v>249</v>
      </c>
      <c r="G133" s="22"/>
      <c r="H133" s="42"/>
      <c r="I133" s="42"/>
      <c r="J133" s="52">
        <f t="shared" si="12"/>
        <v>4894.2</v>
      </c>
      <c r="K133" s="42"/>
      <c r="L133" s="42"/>
      <c r="M133" s="42"/>
      <c r="N133" s="42"/>
      <c r="O133" s="17">
        <f t="shared" si="7"/>
        <v>4894.2</v>
      </c>
    </row>
    <row r="134" spans="1:15" ht="12.75">
      <c r="A134" s="16">
        <v>123</v>
      </c>
      <c r="B134" s="80" t="s">
        <v>161</v>
      </c>
      <c r="C134" s="16" t="s">
        <v>58</v>
      </c>
      <c r="D134" s="14">
        <v>0.4</v>
      </c>
      <c r="E134" s="52">
        <f t="shared" si="13"/>
        <v>2.8</v>
      </c>
      <c r="F134" s="18" t="s">
        <v>249</v>
      </c>
      <c r="G134" s="22"/>
      <c r="H134" s="42"/>
      <c r="I134" s="42"/>
      <c r="J134" s="52">
        <f t="shared" si="12"/>
        <v>4121.4</v>
      </c>
      <c r="K134" s="42"/>
      <c r="L134" s="42"/>
      <c r="M134" s="42"/>
      <c r="N134" s="42"/>
      <c r="O134" s="17">
        <f t="shared" si="7"/>
        <v>4121.4</v>
      </c>
    </row>
    <row r="135" spans="1:15" ht="12.75">
      <c r="A135" s="16">
        <v>124</v>
      </c>
      <c r="B135" s="80" t="s">
        <v>162</v>
      </c>
      <c r="C135" s="16" t="s">
        <v>58</v>
      </c>
      <c r="D135" s="14">
        <v>0.967</v>
      </c>
      <c r="E135" s="52">
        <f t="shared" si="13"/>
        <v>6.8</v>
      </c>
      <c r="F135" s="18" t="s">
        <v>249</v>
      </c>
      <c r="G135" s="22"/>
      <c r="H135" s="42"/>
      <c r="I135" s="42"/>
      <c r="J135" s="52">
        <f t="shared" si="12"/>
        <v>9963.6</v>
      </c>
      <c r="K135" s="42"/>
      <c r="L135" s="42"/>
      <c r="M135" s="42"/>
      <c r="N135" s="42"/>
      <c r="O135" s="17">
        <f t="shared" si="7"/>
        <v>9963.6</v>
      </c>
    </row>
    <row r="136" spans="1:15" ht="12.75">
      <c r="A136" s="16">
        <v>125</v>
      </c>
      <c r="B136" s="80" t="s">
        <v>64</v>
      </c>
      <c r="C136" s="16" t="s">
        <v>58</v>
      </c>
      <c r="D136" s="14">
        <v>4.451</v>
      </c>
      <c r="E136" s="52">
        <f>(D136*0.015)*1000</f>
        <v>66.8</v>
      </c>
      <c r="F136" s="18" t="s">
        <v>244</v>
      </c>
      <c r="G136" s="22"/>
      <c r="H136" s="42"/>
      <c r="I136" s="42"/>
      <c r="J136" s="52"/>
      <c r="K136" s="42">
        <f>6207*3.67*D136</f>
        <v>101392.4</v>
      </c>
      <c r="L136" s="42"/>
      <c r="M136" s="42"/>
      <c r="N136" s="42"/>
      <c r="O136" s="17">
        <f t="shared" si="7"/>
        <v>101392.4</v>
      </c>
    </row>
    <row r="137" spans="1:15" ht="12.75">
      <c r="A137" s="16">
        <v>126</v>
      </c>
      <c r="B137" s="80" t="s">
        <v>163</v>
      </c>
      <c r="C137" s="16" t="s">
        <v>58</v>
      </c>
      <c r="D137" s="14">
        <v>0.55</v>
      </c>
      <c r="E137" s="52">
        <f>(D137*0.007)*1000</f>
        <v>3.9</v>
      </c>
      <c r="F137" s="14" t="s">
        <v>249</v>
      </c>
      <c r="G137" s="22"/>
      <c r="H137" s="42"/>
      <c r="I137" s="42"/>
      <c r="J137" s="52"/>
      <c r="K137" s="42">
        <f>6207*1.66*D137</f>
        <v>5667</v>
      </c>
      <c r="L137" s="42"/>
      <c r="M137" s="42"/>
      <c r="N137" s="42"/>
      <c r="O137" s="17">
        <f t="shared" si="7"/>
        <v>5667</v>
      </c>
    </row>
    <row r="138" spans="1:15" ht="12.75">
      <c r="A138" s="16">
        <v>127</v>
      </c>
      <c r="B138" s="80" t="s">
        <v>164</v>
      </c>
      <c r="C138" s="16" t="s">
        <v>58</v>
      </c>
      <c r="D138" s="14">
        <v>2.893</v>
      </c>
      <c r="E138" s="52">
        <f>(D138*0.0075)*1000</f>
        <v>21.7</v>
      </c>
      <c r="F138" s="14" t="s">
        <v>250</v>
      </c>
      <c r="G138" s="22"/>
      <c r="H138" s="42"/>
      <c r="I138" s="42"/>
      <c r="J138" s="52"/>
      <c r="K138" s="42">
        <f>6207*1.82*D138</f>
        <v>32681.5</v>
      </c>
      <c r="L138" s="42"/>
      <c r="M138" s="42"/>
      <c r="N138" s="42"/>
      <c r="O138" s="17">
        <f t="shared" si="7"/>
        <v>32681.5</v>
      </c>
    </row>
    <row r="139" spans="1:15" ht="12.75">
      <c r="A139" s="16">
        <v>128</v>
      </c>
      <c r="B139" s="80" t="s">
        <v>165</v>
      </c>
      <c r="C139" s="16" t="s">
        <v>58</v>
      </c>
      <c r="D139" s="14">
        <v>0.325</v>
      </c>
      <c r="E139" s="52">
        <f>(D139*0.007)*1000</f>
        <v>2.3</v>
      </c>
      <c r="F139" s="14" t="s">
        <v>249</v>
      </c>
      <c r="G139" s="22"/>
      <c r="H139" s="42"/>
      <c r="I139" s="42"/>
      <c r="J139" s="52"/>
      <c r="K139" s="42">
        <f aca="true" t="shared" si="14" ref="K139:K161">6207*1.66*D139</f>
        <v>3348.7</v>
      </c>
      <c r="L139" s="42"/>
      <c r="M139" s="42"/>
      <c r="N139" s="42"/>
      <c r="O139" s="17">
        <f t="shared" si="7"/>
        <v>3348.7</v>
      </c>
    </row>
    <row r="140" spans="1:15" ht="12.75">
      <c r="A140" s="16">
        <v>129</v>
      </c>
      <c r="B140" s="80" t="s">
        <v>166</v>
      </c>
      <c r="C140" s="16" t="s">
        <v>58</v>
      </c>
      <c r="D140" s="14">
        <v>0.27</v>
      </c>
      <c r="E140" s="52">
        <f aca="true" t="shared" si="15" ref="E140:E161">(D140*0.007)*1000</f>
        <v>1.9</v>
      </c>
      <c r="F140" s="18" t="s">
        <v>249</v>
      </c>
      <c r="G140" s="22"/>
      <c r="H140" s="42"/>
      <c r="I140" s="42"/>
      <c r="J140" s="52"/>
      <c r="K140" s="42">
        <f t="shared" si="14"/>
        <v>2782</v>
      </c>
      <c r="L140" s="42"/>
      <c r="M140" s="42"/>
      <c r="N140" s="42"/>
      <c r="O140" s="17">
        <f t="shared" si="7"/>
        <v>2782</v>
      </c>
    </row>
    <row r="141" spans="1:15" ht="12.75">
      <c r="A141" s="16">
        <v>130</v>
      </c>
      <c r="B141" s="80" t="s">
        <v>167</v>
      </c>
      <c r="C141" s="16" t="s">
        <v>58</v>
      </c>
      <c r="D141" s="14">
        <v>1.075</v>
      </c>
      <c r="E141" s="52">
        <f t="shared" si="15"/>
        <v>7.5</v>
      </c>
      <c r="F141" s="14" t="s">
        <v>249</v>
      </c>
      <c r="G141" s="22"/>
      <c r="H141" s="42"/>
      <c r="I141" s="42"/>
      <c r="J141" s="52"/>
      <c r="K141" s="42">
        <f t="shared" si="14"/>
        <v>11076.4</v>
      </c>
      <c r="L141" s="42"/>
      <c r="M141" s="42"/>
      <c r="N141" s="42"/>
      <c r="O141" s="17">
        <f aca="true" t="shared" si="16" ref="O141:O247">SUM(G141:N141)</f>
        <v>11076.4</v>
      </c>
    </row>
    <row r="142" spans="1:15" ht="12.75">
      <c r="A142" s="16">
        <v>131</v>
      </c>
      <c r="B142" s="80" t="s">
        <v>168</v>
      </c>
      <c r="C142" s="16" t="s">
        <v>58</v>
      </c>
      <c r="D142" s="14">
        <v>0.47</v>
      </c>
      <c r="E142" s="52">
        <f t="shared" si="15"/>
        <v>3.3</v>
      </c>
      <c r="F142" s="18" t="s">
        <v>249</v>
      </c>
      <c r="G142" s="22"/>
      <c r="H142" s="42"/>
      <c r="I142" s="42"/>
      <c r="J142" s="52"/>
      <c r="K142" s="42">
        <f t="shared" si="14"/>
        <v>4842.7</v>
      </c>
      <c r="L142" s="42"/>
      <c r="M142" s="42"/>
      <c r="N142" s="42"/>
      <c r="O142" s="17">
        <f t="shared" si="16"/>
        <v>4842.7</v>
      </c>
    </row>
    <row r="143" spans="1:15" ht="12.75">
      <c r="A143" s="16">
        <v>132</v>
      </c>
      <c r="B143" s="80" t="s">
        <v>182</v>
      </c>
      <c r="C143" s="16" t="s">
        <v>58</v>
      </c>
      <c r="D143" s="14">
        <v>0.7</v>
      </c>
      <c r="E143" s="52">
        <f t="shared" si="15"/>
        <v>4.9</v>
      </c>
      <c r="F143" s="14" t="s">
        <v>249</v>
      </c>
      <c r="G143" s="22"/>
      <c r="H143" s="42"/>
      <c r="I143" s="42"/>
      <c r="J143" s="52"/>
      <c r="K143" s="42">
        <f t="shared" si="14"/>
        <v>7212.5</v>
      </c>
      <c r="L143" s="42"/>
      <c r="M143" s="42"/>
      <c r="N143" s="42"/>
      <c r="O143" s="17">
        <f t="shared" si="16"/>
        <v>7212.5</v>
      </c>
    </row>
    <row r="144" spans="1:15" ht="12.75">
      <c r="A144" s="16">
        <v>133</v>
      </c>
      <c r="B144" s="80" t="s">
        <v>183</v>
      </c>
      <c r="C144" s="16" t="s">
        <v>58</v>
      </c>
      <c r="D144" s="14">
        <v>0.45</v>
      </c>
      <c r="E144" s="52">
        <f t="shared" si="15"/>
        <v>3.2</v>
      </c>
      <c r="F144" s="14" t="s">
        <v>249</v>
      </c>
      <c r="G144" s="22"/>
      <c r="H144" s="42"/>
      <c r="I144" s="42"/>
      <c r="J144" s="52"/>
      <c r="K144" s="42">
        <f t="shared" si="14"/>
        <v>4636.6</v>
      </c>
      <c r="L144" s="42"/>
      <c r="M144" s="42"/>
      <c r="N144" s="42"/>
      <c r="O144" s="17">
        <f t="shared" si="16"/>
        <v>4636.6</v>
      </c>
    </row>
    <row r="145" spans="1:15" ht="12.75">
      <c r="A145" s="16">
        <v>134</v>
      </c>
      <c r="B145" s="80" t="s">
        <v>184</v>
      </c>
      <c r="C145" s="16" t="s">
        <v>58</v>
      </c>
      <c r="D145" s="14">
        <v>0.08</v>
      </c>
      <c r="E145" s="52">
        <f t="shared" si="15"/>
        <v>0.6</v>
      </c>
      <c r="F145" s="14" t="s">
        <v>249</v>
      </c>
      <c r="G145" s="22"/>
      <c r="H145" s="42"/>
      <c r="I145" s="42"/>
      <c r="J145" s="52"/>
      <c r="K145" s="42">
        <f t="shared" si="14"/>
        <v>824.3</v>
      </c>
      <c r="L145" s="42"/>
      <c r="M145" s="42"/>
      <c r="N145" s="42"/>
      <c r="O145" s="17">
        <f t="shared" si="16"/>
        <v>824.3</v>
      </c>
    </row>
    <row r="146" spans="1:15" ht="12.75">
      <c r="A146" s="16">
        <v>135</v>
      </c>
      <c r="B146" s="80" t="s">
        <v>185</v>
      </c>
      <c r="C146" s="16" t="s">
        <v>58</v>
      </c>
      <c r="D146" s="14">
        <v>0.746</v>
      </c>
      <c r="E146" s="52">
        <f t="shared" si="15"/>
        <v>5.2</v>
      </c>
      <c r="F146" s="14" t="s">
        <v>249</v>
      </c>
      <c r="G146" s="22"/>
      <c r="H146" s="42"/>
      <c r="I146" s="42"/>
      <c r="J146" s="52"/>
      <c r="K146" s="42">
        <f t="shared" si="14"/>
        <v>7686.5</v>
      </c>
      <c r="L146" s="42"/>
      <c r="M146" s="42"/>
      <c r="N146" s="42"/>
      <c r="O146" s="17">
        <f t="shared" si="16"/>
        <v>7686.5</v>
      </c>
    </row>
    <row r="147" spans="1:15" ht="12.75">
      <c r="A147" s="16">
        <v>136</v>
      </c>
      <c r="B147" s="80" t="s">
        <v>186</v>
      </c>
      <c r="C147" s="16" t="s">
        <v>58</v>
      </c>
      <c r="D147" s="14">
        <v>0.6</v>
      </c>
      <c r="E147" s="52">
        <f t="shared" si="15"/>
        <v>4.2</v>
      </c>
      <c r="F147" s="14" t="s">
        <v>249</v>
      </c>
      <c r="G147" s="22"/>
      <c r="H147" s="42"/>
      <c r="I147" s="42"/>
      <c r="J147" s="52"/>
      <c r="K147" s="42">
        <f t="shared" si="14"/>
        <v>6182.2</v>
      </c>
      <c r="L147" s="42"/>
      <c r="M147" s="42"/>
      <c r="N147" s="42"/>
      <c r="O147" s="17">
        <f t="shared" si="16"/>
        <v>6182.2</v>
      </c>
    </row>
    <row r="148" spans="1:15" ht="12.75">
      <c r="A148" s="16">
        <v>137</v>
      </c>
      <c r="B148" s="80" t="s">
        <v>187</v>
      </c>
      <c r="C148" s="16" t="s">
        <v>58</v>
      </c>
      <c r="D148" s="14">
        <v>0.7</v>
      </c>
      <c r="E148" s="52">
        <f t="shared" si="15"/>
        <v>4.9</v>
      </c>
      <c r="F148" s="14" t="s">
        <v>249</v>
      </c>
      <c r="G148" s="22"/>
      <c r="H148" s="42"/>
      <c r="I148" s="42"/>
      <c r="J148" s="52"/>
      <c r="K148" s="42">
        <f t="shared" si="14"/>
        <v>7212.5</v>
      </c>
      <c r="L148" s="42"/>
      <c r="M148" s="42"/>
      <c r="N148" s="42"/>
      <c r="O148" s="17">
        <f t="shared" si="16"/>
        <v>7212.5</v>
      </c>
    </row>
    <row r="149" spans="1:15" ht="12.75">
      <c r="A149" s="16">
        <v>138</v>
      </c>
      <c r="B149" s="80" t="s">
        <v>188</v>
      </c>
      <c r="C149" s="16" t="s">
        <v>58</v>
      </c>
      <c r="D149" s="14">
        <v>1.145</v>
      </c>
      <c r="E149" s="52">
        <f t="shared" si="15"/>
        <v>8</v>
      </c>
      <c r="F149" s="14" t="s">
        <v>249</v>
      </c>
      <c r="G149" s="22"/>
      <c r="H149" s="42"/>
      <c r="I149" s="42"/>
      <c r="J149" s="52"/>
      <c r="K149" s="42">
        <f t="shared" si="14"/>
        <v>11797.6</v>
      </c>
      <c r="L149" s="42"/>
      <c r="M149" s="42"/>
      <c r="N149" s="42"/>
      <c r="O149" s="17">
        <f t="shared" si="16"/>
        <v>11797.6</v>
      </c>
    </row>
    <row r="150" spans="1:15" ht="12.75">
      <c r="A150" s="16">
        <v>139</v>
      </c>
      <c r="B150" s="80" t="s">
        <v>189</v>
      </c>
      <c r="C150" s="16" t="s">
        <v>58</v>
      </c>
      <c r="D150" s="14">
        <v>0.8</v>
      </c>
      <c r="E150" s="52">
        <f t="shared" si="15"/>
        <v>5.6</v>
      </c>
      <c r="F150" s="14" t="s">
        <v>249</v>
      </c>
      <c r="G150" s="22"/>
      <c r="H150" s="42"/>
      <c r="I150" s="42"/>
      <c r="J150" s="52"/>
      <c r="K150" s="42">
        <f t="shared" si="14"/>
        <v>8242.9</v>
      </c>
      <c r="L150" s="42"/>
      <c r="M150" s="42"/>
      <c r="N150" s="42"/>
      <c r="O150" s="17">
        <f t="shared" si="16"/>
        <v>8242.9</v>
      </c>
    </row>
    <row r="151" spans="1:15" ht="12.75">
      <c r="A151" s="16">
        <v>140</v>
      </c>
      <c r="B151" s="80" t="s">
        <v>190</v>
      </c>
      <c r="C151" s="16" t="s">
        <v>58</v>
      </c>
      <c r="D151" s="14">
        <v>0.61</v>
      </c>
      <c r="E151" s="52">
        <f t="shared" si="15"/>
        <v>4.3</v>
      </c>
      <c r="F151" s="14" t="s">
        <v>249</v>
      </c>
      <c r="G151" s="22"/>
      <c r="H151" s="42"/>
      <c r="I151" s="42"/>
      <c r="J151" s="52"/>
      <c r="K151" s="42">
        <f t="shared" si="14"/>
        <v>6285.2</v>
      </c>
      <c r="L151" s="42"/>
      <c r="M151" s="42"/>
      <c r="N151" s="42"/>
      <c r="O151" s="17">
        <f t="shared" si="16"/>
        <v>6285.2</v>
      </c>
    </row>
    <row r="152" spans="1:15" ht="12.75">
      <c r="A152" s="16">
        <v>141</v>
      </c>
      <c r="B152" s="80" t="s">
        <v>191</v>
      </c>
      <c r="C152" s="16" t="s">
        <v>58</v>
      </c>
      <c r="D152" s="14">
        <v>0.5</v>
      </c>
      <c r="E152" s="52">
        <f t="shared" si="15"/>
        <v>3.5</v>
      </c>
      <c r="F152" s="14" t="s">
        <v>249</v>
      </c>
      <c r="G152" s="22"/>
      <c r="H152" s="42"/>
      <c r="I152" s="42"/>
      <c r="J152" s="52"/>
      <c r="K152" s="42">
        <f t="shared" si="14"/>
        <v>5151.8</v>
      </c>
      <c r="L152" s="42"/>
      <c r="M152" s="42"/>
      <c r="N152" s="42"/>
      <c r="O152" s="17">
        <f t="shared" si="16"/>
        <v>5151.8</v>
      </c>
    </row>
    <row r="153" spans="1:15" ht="12.75">
      <c r="A153" s="16">
        <v>142</v>
      </c>
      <c r="B153" s="80" t="s">
        <v>192</v>
      </c>
      <c r="C153" s="16" t="s">
        <v>58</v>
      </c>
      <c r="D153" s="14">
        <v>0.65</v>
      </c>
      <c r="E153" s="52">
        <f t="shared" si="15"/>
        <v>4.6</v>
      </c>
      <c r="F153" s="14" t="s">
        <v>249</v>
      </c>
      <c r="G153" s="22"/>
      <c r="H153" s="42"/>
      <c r="I153" s="42"/>
      <c r="J153" s="52"/>
      <c r="K153" s="42">
        <f t="shared" si="14"/>
        <v>6697.4</v>
      </c>
      <c r="L153" s="42"/>
      <c r="M153" s="42"/>
      <c r="N153" s="42"/>
      <c r="O153" s="17">
        <f t="shared" si="16"/>
        <v>6697.4</v>
      </c>
    </row>
    <row r="154" spans="1:15" ht="12.75">
      <c r="A154" s="16">
        <v>143</v>
      </c>
      <c r="B154" s="80" t="s">
        <v>193</v>
      </c>
      <c r="C154" s="16" t="s">
        <v>58</v>
      </c>
      <c r="D154" s="14">
        <v>0.121</v>
      </c>
      <c r="E154" s="52">
        <f t="shared" si="15"/>
        <v>0.8</v>
      </c>
      <c r="F154" s="14" t="s">
        <v>249</v>
      </c>
      <c r="G154" s="22"/>
      <c r="H154" s="42"/>
      <c r="I154" s="42"/>
      <c r="J154" s="52"/>
      <c r="K154" s="42">
        <f t="shared" si="14"/>
        <v>1246.7</v>
      </c>
      <c r="L154" s="42"/>
      <c r="M154" s="42"/>
      <c r="N154" s="42"/>
      <c r="O154" s="17">
        <f t="shared" si="16"/>
        <v>1246.7</v>
      </c>
    </row>
    <row r="155" spans="1:15" ht="12.75">
      <c r="A155" s="16">
        <v>144</v>
      </c>
      <c r="B155" s="80" t="s">
        <v>106</v>
      </c>
      <c r="C155" s="16" t="s">
        <v>58</v>
      </c>
      <c r="D155" s="14">
        <v>0.075</v>
      </c>
      <c r="E155" s="52">
        <f t="shared" si="15"/>
        <v>0.5</v>
      </c>
      <c r="F155" s="14" t="s">
        <v>249</v>
      </c>
      <c r="G155" s="22"/>
      <c r="H155" s="42"/>
      <c r="I155" s="42"/>
      <c r="J155" s="52"/>
      <c r="K155" s="42">
        <f t="shared" si="14"/>
        <v>772.8</v>
      </c>
      <c r="L155" s="42"/>
      <c r="M155" s="42"/>
      <c r="N155" s="42"/>
      <c r="O155" s="17">
        <f t="shared" si="16"/>
        <v>772.8</v>
      </c>
    </row>
    <row r="156" spans="1:15" ht="12.75">
      <c r="A156" s="16">
        <v>145</v>
      </c>
      <c r="B156" s="80" t="s">
        <v>194</v>
      </c>
      <c r="C156" s="16" t="s">
        <v>58</v>
      </c>
      <c r="D156" s="14">
        <v>2.504</v>
      </c>
      <c r="E156" s="52">
        <f t="shared" si="15"/>
        <v>17.5</v>
      </c>
      <c r="F156" s="14" t="s">
        <v>249</v>
      </c>
      <c r="G156" s="22"/>
      <c r="H156" s="42"/>
      <c r="I156" s="42"/>
      <c r="J156" s="52"/>
      <c r="K156" s="42">
        <f t="shared" si="14"/>
        <v>25800.3</v>
      </c>
      <c r="L156" s="42"/>
      <c r="M156" s="42"/>
      <c r="N156" s="42"/>
      <c r="O156" s="17">
        <f t="shared" si="16"/>
        <v>25800.3</v>
      </c>
    </row>
    <row r="157" spans="1:15" ht="12.75">
      <c r="A157" s="16">
        <v>146</v>
      </c>
      <c r="B157" s="80" t="s">
        <v>237</v>
      </c>
      <c r="C157" s="16" t="s">
        <v>58</v>
      </c>
      <c r="D157" s="14">
        <v>0.025</v>
      </c>
      <c r="E157" s="52">
        <f t="shared" si="15"/>
        <v>0.2</v>
      </c>
      <c r="F157" s="14" t="s">
        <v>249</v>
      </c>
      <c r="G157" s="22"/>
      <c r="H157" s="42"/>
      <c r="I157" s="42"/>
      <c r="J157" s="52"/>
      <c r="K157" s="42">
        <f t="shared" si="14"/>
        <v>257.6</v>
      </c>
      <c r="L157" s="42"/>
      <c r="M157" s="42"/>
      <c r="N157" s="42"/>
      <c r="O157" s="17">
        <f t="shared" si="16"/>
        <v>257.6</v>
      </c>
    </row>
    <row r="158" spans="1:15" ht="12.75">
      <c r="A158" s="16">
        <v>147</v>
      </c>
      <c r="B158" s="80" t="s">
        <v>238</v>
      </c>
      <c r="C158" s="16" t="s">
        <v>58</v>
      </c>
      <c r="D158" s="14">
        <v>0.15</v>
      </c>
      <c r="E158" s="52">
        <f t="shared" si="15"/>
        <v>1.1</v>
      </c>
      <c r="F158" s="14" t="s">
        <v>249</v>
      </c>
      <c r="G158" s="22"/>
      <c r="H158" s="42"/>
      <c r="I158" s="42"/>
      <c r="J158" s="52"/>
      <c r="K158" s="42">
        <f t="shared" si="14"/>
        <v>1545.5</v>
      </c>
      <c r="L158" s="42"/>
      <c r="M158" s="42"/>
      <c r="N158" s="42"/>
      <c r="O158" s="17">
        <f t="shared" si="16"/>
        <v>1545.5</v>
      </c>
    </row>
    <row r="159" spans="1:15" ht="12.75">
      <c r="A159" s="16">
        <v>148</v>
      </c>
      <c r="B159" s="80" t="s">
        <v>239</v>
      </c>
      <c r="C159" s="16" t="s">
        <v>58</v>
      </c>
      <c r="D159" s="14">
        <v>0.175</v>
      </c>
      <c r="E159" s="52">
        <f t="shared" si="15"/>
        <v>1.2</v>
      </c>
      <c r="F159" s="14" t="s">
        <v>249</v>
      </c>
      <c r="G159" s="22"/>
      <c r="H159" s="42"/>
      <c r="I159" s="42"/>
      <c r="J159" s="52"/>
      <c r="K159" s="42">
        <f t="shared" si="14"/>
        <v>1803.1</v>
      </c>
      <c r="L159" s="42"/>
      <c r="M159" s="42"/>
      <c r="N159" s="42"/>
      <c r="O159" s="17">
        <f t="shared" si="16"/>
        <v>1803.1</v>
      </c>
    </row>
    <row r="160" spans="1:15" ht="12.75">
      <c r="A160" s="16">
        <v>149</v>
      </c>
      <c r="B160" s="80" t="s">
        <v>240</v>
      </c>
      <c r="C160" s="16" t="s">
        <v>58</v>
      </c>
      <c r="D160" s="14">
        <v>0.7</v>
      </c>
      <c r="E160" s="52">
        <f t="shared" si="15"/>
        <v>4.9</v>
      </c>
      <c r="F160" s="14" t="s">
        <v>249</v>
      </c>
      <c r="G160" s="22"/>
      <c r="H160" s="42"/>
      <c r="I160" s="42"/>
      <c r="J160" s="52"/>
      <c r="K160" s="42">
        <f t="shared" si="14"/>
        <v>7212.5</v>
      </c>
      <c r="L160" s="42"/>
      <c r="M160" s="42"/>
      <c r="N160" s="42"/>
      <c r="O160" s="17">
        <f t="shared" si="16"/>
        <v>7212.5</v>
      </c>
    </row>
    <row r="161" spans="1:15" ht="12.75">
      <c r="A161" s="16">
        <v>150</v>
      </c>
      <c r="B161" s="80" t="s">
        <v>241</v>
      </c>
      <c r="C161" s="16" t="s">
        <v>58</v>
      </c>
      <c r="D161" s="14">
        <v>0.125</v>
      </c>
      <c r="E161" s="52">
        <f t="shared" si="15"/>
        <v>0.9</v>
      </c>
      <c r="F161" s="14" t="s">
        <v>249</v>
      </c>
      <c r="G161" s="22"/>
      <c r="H161" s="42"/>
      <c r="I161" s="42"/>
      <c r="J161" s="52"/>
      <c r="K161" s="42">
        <f t="shared" si="14"/>
        <v>1288</v>
      </c>
      <c r="L161" s="42"/>
      <c r="M161" s="42"/>
      <c r="N161" s="42"/>
      <c r="O161" s="17">
        <f t="shared" si="16"/>
        <v>1288</v>
      </c>
    </row>
    <row r="162" spans="1:15" ht="12.75">
      <c r="A162" s="16">
        <v>151</v>
      </c>
      <c r="B162" s="80" t="s">
        <v>195</v>
      </c>
      <c r="C162" s="16" t="s">
        <v>58</v>
      </c>
      <c r="D162" s="14">
        <v>3.569</v>
      </c>
      <c r="E162" s="52">
        <f>(D162*0.015)*1000</f>
        <v>53.5</v>
      </c>
      <c r="F162" s="14" t="s">
        <v>244</v>
      </c>
      <c r="G162" s="22"/>
      <c r="H162" s="42"/>
      <c r="I162" s="42"/>
      <c r="J162" s="52"/>
      <c r="K162" s="42">
        <f>6207*3.67*D162</f>
        <v>81300.7</v>
      </c>
      <c r="L162" s="42"/>
      <c r="M162" s="42"/>
      <c r="N162" s="42"/>
      <c r="O162" s="17">
        <f t="shared" si="16"/>
        <v>81300.7</v>
      </c>
    </row>
    <row r="163" spans="1:15" ht="12.75">
      <c r="A163" s="16">
        <v>152</v>
      </c>
      <c r="B163" s="80" t="s">
        <v>242</v>
      </c>
      <c r="C163" s="16" t="s">
        <v>58</v>
      </c>
      <c r="D163" s="14">
        <v>2.266</v>
      </c>
      <c r="E163" s="52">
        <f>(D163*0.0075)*1000</f>
        <v>17</v>
      </c>
      <c r="F163" s="14" t="s">
        <v>250</v>
      </c>
      <c r="G163" s="22"/>
      <c r="H163" s="42"/>
      <c r="I163" s="42"/>
      <c r="J163" s="52"/>
      <c r="K163" s="42"/>
      <c r="L163" s="42">
        <f>6207*1.82*D163</f>
        <v>25598.4</v>
      </c>
      <c r="M163" s="42"/>
      <c r="N163" s="42"/>
      <c r="O163" s="17">
        <f t="shared" si="16"/>
        <v>25598.4</v>
      </c>
    </row>
    <row r="164" spans="1:15" ht="12.75">
      <c r="A164" s="16">
        <v>153</v>
      </c>
      <c r="B164" s="80" t="s">
        <v>196</v>
      </c>
      <c r="C164" s="16" t="s">
        <v>58</v>
      </c>
      <c r="D164" s="14">
        <v>0.75</v>
      </c>
      <c r="E164" s="52">
        <f>(D164*0.007)*1000</f>
        <v>5.3</v>
      </c>
      <c r="F164" s="14" t="s">
        <v>249</v>
      </c>
      <c r="G164" s="22"/>
      <c r="H164" s="42"/>
      <c r="I164" s="42"/>
      <c r="J164" s="52"/>
      <c r="K164" s="42"/>
      <c r="L164" s="42">
        <f aca="true" t="shared" si="17" ref="L164:L176">6207*1.66*D164</f>
        <v>7727.7</v>
      </c>
      <c r="M164" s="42"/>
      <c r="N164" s="42"/>
      <c r="O164" s="17">
        <f t="shared" si="16"/>
        <v>7727.7</v>
      </c>
    </row>
    <row r="165" spans="1:15" ht="12.75">
      <c r="A165" s="16">
        <v>154</v>
      </c>
      <c r="B165" s="80" t="s">
        <v>197</v>
      </c>
      <c r="C165" s="16" t="s">
        <v>58</v>
      </c>
      <c r="D165" s="14">
        <v>0.321</v>
      </c>
      <c r="E165" s="52">
        <f aca="true" t="shared" si="18" ref="E165:E181">(D165*0.007)*1000</f>
        <v>2.2</v>
      </c>
      <c r="F165" s="14" t="s">
        <v>249</v>
      </c>
      <c r="G165" s="22"/>
      <c r="H165" s="42"/>
      <c r="I165" s="42"/>
      <c r="J165" s="52"/>
      <c r="K165" s="42"/>
      <c r="L165" s="42">
        <f t="shared" si="17"/>
        <v>3307.5</v>
      </c>
      <c r="M165" s="42"/>
      <c r="N165" s="42"/>
      <c r="O165" s="17">
        <f t="shared" si="16"/>
        <v>3307.5</v>
      </c>
    </row>
    <row r="166" spans="1:15" ht="12.75">
      <c r="A166" s="16">
        <v>155</v>
      </c>
      <c r="B166" s="80" t="s">
        <v>198</v>
      </c>
      <c r="C166" s="16" t="s">
        <v>58</v>
      </c>
      <c r="D166" s="14">
        <v>0.295</v>
      </c>
      <c r="E166" s="52">
        <f t="shared" si="18"/>
        <v>2.1</v>
      </c>
      <c r="F166" s="14" t="s">
        <v>249</v>
      </c>
      <c r="G166" s="22"/>
      <c r="H166" s="42"/>
      <c r="I166" s="42"/>
      <c r="J166" s="52"/>
      <c r="K166" s="42"/>
      <c r="L166" s="42">
        <f t="shared" si="17"/>
        <v>3039.6</v>
      </c>
      <c r="M166" s="42"/>
      <c r="N166" s="42"/>
      <c r="O166" s="17">
        <f t="shared" si="16"/>
        <v>3039.6</v>
      </c>
    </row>
    <row r="167" spans="1:15" ht="12.75">
      <c r="A167" s="16">
        <v>156</v>
      </c>
      <c r="B167" s="80" t="s">
        <v>199</v>
      </c>
      <c r="C167" s="16" t="s">
        <v>58</v>
      </c>
      <c r="D167" s="14">
        <v>0.375</v>
      </c>
      <c r="E167" s="52">
        <f t="shared" si="18"/>
        <v>2.6</v>
      </c>
      <c r="F167" s="14" t="s">
        <v>249</v>
      </c>
      <c r="G167" s="22"/>
      <c r="H167" s="42"/>
      <c r="I167" s="42"/>
      <c r="J167" s="52"/>
      <c r="K167" s="42"/>
      <c r="L167" s="42">
        <f t="shared" si="17"/>
        <v>3863.9</v>
      </c>
      <c r="M167" s="42"/>
      <c r="N167" s="42"/>
      <c r="O167" s="17">
        <f t="shared" si="16"/>
        <v>3863.9</v>
      </c>
    </row>
    <row r="168" spans="1:15" ht="12.75">
      <c r="A168" s="16">
        <v>157</v>
      </c>
      <c r="B168" s="80" t="s">
        <v>200</v>
      </c>
      <c r="C168" s="16" t="s">
        <v>58</v>
      </c>
      <c r="D168" s="14">
        <v>0.71</v>
      </c>
      <c r="E168" s="52">
        <f t="shared" si="18"/>
        <v>5</v>
      </c>
      <c r="F168" s="14" t="s">
        <v>249</v>
      </c>
      <c r="G168" s="22"/>
      <c r="H168" s="42"/>
      <c r="I168" s="42"/>
      <c r="J168" s="52"/>
      <c r="K168" s="42"/>
      <c r="L168" s="42">
        <f t="shared" si="17"/>
        <v>7315.6</v>
      </c>
      <c r="M168" s="42"/>
      <c r="N168" s="42"/>
      <c r="O168" s="17">
        <f t="shared" si="16"/>
        <v>7315.6</v>
      </c>
    </row>
    <row r="169" spans="1:15" ht="12.75">
      <c r="A169" s="16">
        <v>158</v>
      </c>
      <c r="B169" s="80" t="s">
        <v>201</v>
      </c>
      <c r="C169" s="16" t="s">
        <v>58</v>
      </c>
      <c r="D169" s="14">
        <v>0.52</v>
      </c>
      <c r="E169" s="52">
        <f t="shared" si="18"/>
        <v>3.6</v>
      </c>
      <c r="F169" s="14" t="s">
        <v>249</v>
      </c>
      <c r="G169" s="22"/>
      <c r="H169" s="42"/>
      <c r="I169" s="42"/>
      <c r="J169" s="52"/>
      <c r="K169" s="42"/>
      <c r="L169" s="42">
        <f t="shared" si="17"/>
        <v>5357.9</v>
      </c>
      <c r="M169" s="42"/>
      <c r="N169" s="42"/>
      <c r="O169" s="17">
        <f t="shared" si="16"/>
        <v>5357.9</v>
      </c>
    </row>
    <row r="170" spans="1:15" ht="12.75">
      <c r="A170" s="16">
        <v>159</v>
      </c>
      <c r="B170" s="80" t="s">
        <v>202</v>
      </c>
      <c r="C170" s="16" t="s">
        <v>58</v>
      </c>
      <c r="D170" s="14">
        <v>0.755</v>
      </c>
      <c r="E170" s="52">
        <f t="shared" si="18"/>
        <v>5.3</v>
      </c>
      <c r="F170" s="14" t="s">
        <v>249</v>
      </c>
      <c r="G170" s="22"/>
      <c r="H170" s="42"/>
      <c r="I170" s="42"/>
      <c r="J170" s="52"/>
      <c r="K170" s="42"/>
      <c r="L170" s="42">
        <f t="shared" si="17"/>
        <v>7779.2</v>
      </c>
      <c r="M170" s="42"/>
      <c r="N170" s="42"/>
      <c r="O170" s="17">
        <f t="shared" si="16"/>
        <v>7779.2</v>
      </c>
    </row>
    <row r="171" spans="1:15" ht="12.75">
      <c r="A171" s="16">
        <v>160</v>
      </c>
      <c r="B171" s="80" t="s">
        <v>203</v>
      </c>
      <c r="C171" s="16" t="s">
        <v>58</v>
      </c>
      <c r="D171" s="14">
        <v>0.85</v>
      </c>
      <c r="E171" s="52">
        <f t="shared" si="18"/>
        <v>6</v>
      </c>
      <c r="F171" s="14" t="s">
        <v>249</v>
      </c>
      <c r="G171" s="22"/>
      <c r="H171" s="42"/>
      <c r="I171" s="42"/>
      <c r="J171" s="52"/>
      <c r="K171" s="42"/>
      <c r="L171" s="42">
        <f t="shared" si="17"/>
        <v>8758.1</v>
      </c>
      <c r="M171" s="42"/>
      <c r="N171" s="42"/>
      <c r="O171" s="17">
        <f t="shared" si="16"/>
        <v>8758.1</v>
      </c>
    </row>
    <row r="172" spans="1:15" ht="12.75">
      <c r="A172" s="16">
        <v>161</v>
      </c>
      <c r="B172" s="80" t="s">
        <v>204</v>
      </c>
      <c r="C172" s="16" t="s">
        <v>58</v>
      </c>
      <c r="D172" s="14">
        <v>0.75</v>
      </c>
      <c r="E172" s="52">
        <f t="shared" si="18"/>
        <v>5.3</v>
      </c>
      <c r="F172" s="14" t="s">
        <v>249</v>
      </c>
      <c r="G172" s="22"/>
      <c r="H172" s="42"/>
      <c r="I172" s="42"/>
      <c r="J172" s="52"/>
      <c r="K172" s="42"/>
      <c r="L172" s="42">
        <f t="shared" si="17"/>
        <v>7727.7</v>
      </c>
      <c r="M172" s="42"/>
      <c r="N172" s="42"/>
      <c r="O172" s="17">
        <f t="shared" si="16"/>
        <v>7727.7</v>
      </c>
    </row>
    <row r="173" spans="1:15" ht="12.75">
      <c r="A173" s="16">
        <v>162</v>
      </c>
      <c r="B173" s="80" t="s">
        <v>205</v>
      </c>
      <c r="C173" s="16" t="s">
        <v>58</v>
      </c>
      <c r="D173" s="14">
        <v>0.575</v>
      </c>
      <c r="E173" s="52">
        <f t="shared" si="18"/>
        <v>4</v>
      </c>
      <c r="F173" s="14" t="s">
        <v>249</v>
      </c>
      <c r="G173" s="22"/>
      <c r="H173" s="42"/>
      <c r="I173" s="42"/>
      <c r="J173" s="52"/>
      <c r="K173" s="42"/>
      <c r="L173" s="42">
        <f t="shared" si="17"/>
        <v>5924.6</v>
      </c>
      <c r="M173" s="42"/>
      <c r="N173" s="42"/>
      <c r="O173" s="17">
        <f t="shared" si="16"/>
        <v>5924.6</v>
      </c>
    </row>
    <row r="174" spans="1:15" ht="12.75">
      <c r="A174" s="16">
        <v>163</v>
      </c>
      <c r="B174" s="80" t="s">
        <v>206</v>
      </c>
      <c r="C174" s="16" t="s">
        <v>58</v>
      </c>
      <c r="D174" s="14">
        <v>0.4</v>
      </c>
      <c r="E174" s="52">
        <f t="shared" si="18"/>
        <v>2.8</v>
      </c>
      <c r="F174" s="14" t="s">
        <v>249</v>
      </c>
      <c r="G174" s="22"/>
      <c r="H174" s="42"/>
      <c r="I174" s="42"/>
      <c r="J174" s="52"/>
      <c r="K174" s="42"/>
      <c r="L174" s="42">
        <f t="shared" si="17"/>
        <v>4121.4</v>
      </c>
      <c r="M174" s="42"/>
      <c r="N174" s="42"/>
      <c r="O174" s="17">
        <f t="shared" si="16"/>
        <v>4121.4</v>
      </c>
    </row>
    <row r="175" spans="1:15" ht="12.75">
      <c r="A175" s="16">
        <v>164</v>
      </c>
      <c r="B175" s="80" t="s">
        <v>207</v>
      </c>
      <c r="C175" s="16" t="s">
        <v>58</v>
      </c>
      <c r="D175" s="14">
        <v>0.425</v>
      </c>
      <c r="E175" s="52">
        <f t="shared" si="18"/>
        <v>3</v>
      </c>
      <c r="F175" s="14" t="s">
        <v>249</v>
      </c>
      <c r="G175" s="22"/>
      <c r="H175" s="42"/>
      <c r="I175" s="42"/>
      <c r="J175" s="52"/>
      <c r="K175" s="42"/>
      <c r="L175" s="42">
        <f t="shared" si="17"/>
        <v>4379</v>
      </c>
      <c r="M175" s="42"/>
      <c r="N175" s="42"/>
      <c r="O175" s="17">
        <f t="shared" si="16"/>
        <v>4379</v>
      </c>
    </row>
    <row r="176" spans="1:15" ht="12.75">
      <c r="A176" s="16">
        <v>165</v>
      </c>
      <c r="B176" s="80" t="s">
        <v>208</v>
      </c>
      <c r="C176" s="16" t="s">
        <v>58</v>
      </c>
      <c r="D176" s="14">
        <v>0.4</v>
      </c>
      <c r="E176" s="52">
        <f t="shared" si="18"/>
        <v>2.8</v>
      </c>
      <c r="F176" s="14" t="s">
        <v>249</v>
      </c>
      <c r="G176" s="22"/>
      <c r="H176" s="42"/>
      <c r="I176" s="42"/>
      <c r="J176" s="52"/>
      <c r="K176" s="42"/>
      <c r="L176" s="42">
        <f t="shared" si="17"/>
        <v>4121.4</v>
      </c>
      <c r="M176" s="42"/>
      <c r="N176" s="42"/>
      <c r="O176" s="17">
        <f t="shared" si="16"/>
        <v>4121.4</v>
      </c>
    </row>
    <row r="177" spans="1:15" ht="12.75">
      <c r="A177" s="16">
        <v>166</v>
      </c>
      <c r="B177" s="80" t="s">
        <v>209</v>
      </c>
      <c r="C177" s="16" t="s">
        <v>58</v>
      </c>
      <c r="D177" s="14">
        <v>0.447</v>
      </c>
      <c r="E177" s="52">
        <f t="shared" si="18"/>
        <v>3.1</v>
      </c>
      <c r="F177" s="14" t="s">
        <v>249</v>
      </c>
      <c r="G177" s="22"/>
      <c r="H177" s="42"/>
      <c r="I177" s="42"/>
      <c r="J177" s="52"/>
      <c r="K177" s="42"/>
      <c r="L177" s="42"/>
      <c r="M177" s="42">
        <f>6207*1.66*D177</f>
        <v>4605.7</v>
      </c>
      <c r="N177" s="42"/>
      <c r="O177" s="17">
        <f t="shared" si="16"/>
        <v>4605.7</v>
      </c>
    </row>
    <row r="178" spans="1:15" ht="12.75">
      <c r="A178" s="16">
        <v>167</v>
      </c>
      <c r="B178" s="80" t="s">
        <v>210</v>
      </c>
      <c r="C178" s="16" t="s">
        <v>58</v>
      </c>
      <c r="D178" s="14">
        <v>0.1</v>
      </c>
      <c r="E178" s="52">
        <f t="shared" si="18"/>
        <v>0.7</v>
      </c>
      <c r="F178" s="14" t="s">
        <v>249</v>
      </c>
      <c r="G178" s="22"/>
      <c r="H178" s="42"/>
      <c r="I178" s="42"/>
      <c r="J178" s="52"/>
      <c r="K178" s="42"/>
      <c r="L178" s="42"/>
      <c r="M178" s="42">
        <f>6207*1.66*D178</f>
        <v>1030.4</v>
      </c>
      <c r="N178" s="42"/>
      <c r="O178" s="17">
        <f t="shared" si="16"/>
        <v>1030.4</v>
      </c>
    </row>
    <row r="179" spans="1:15" ht="12.75">
      <c r="A179" s="16">
        <v>168</v>
      </c>
      <c r="B179" s="80" t="s">
        <v>211</v>
      </c>
      <c r="C179" s="16" t="s">
        <v>58</v>
      </c>
      <c r="D179" s="14">
        <v>0.431</v>
      </c>
      <c r="E179" s="52">
        <f t="shared" si="18"/>
        <v>3</v>
      </c>
      <c r="F179" s="14" t="s">
        <v>249</v>
      </c>
      <c r="G179" s="22"/>
      <c r="H179" s="42"/>
      <c r="I179" s="42"/>
      <c r="J179" s="52"/>
      <c r="K179" s="42"/>
      <c r="L179" s="42"/>
      <c r="M179" s="42">
        <f>6207*1.66*D179</f>
        <v>4440.9</v>
      </c>
      <c r="N179" s="42"/>
      <c r="O179" s="17">
        <f t="shared" si="16"/>
        <v>4440.9</v>
      </c>
    </row>
    <row r="180" spans="1:15" ht="12.75">
      <c r="A180" s="16">
        <v>169</v>
      </c>
      <c r="B180" s="80" t="s">
        <v>212</v>
      </c>
      <c r="C180" s="16" t="s">
        <v>58</v>
      </c>
      <c r="D180" s="14">
        <v>0.125</v>
      </c>
      <c r="E180" s="52">
        <f t="shared" si="18"/>
        <v>0.9</v>
      </c>
      <c r="F180" s="14" t="s">
        <v>249</v>
      </c>
      <c r="G180" s="22"/>
      <c r="H180" s="42"/>
      <c r="I180" s="42"/>
      <c r="J180" s="52"/>
      <c r="K180" s="42"/>
      <c r="L180" s="42"/>
      <c r="M180" s="42">
        <f>6207*1.66*D180</f>
        <v>1288</v>
      </c>
      <c r="N180" s="42"/>
      <c r="O180" s="17">
        <f t="shared" si="16"/>
        <v>1288</v>
      </c>
    </row>
    <row r="181" spans="1:15" ht="12.75">
      <c r="A181" s="16">
        <v>170</v>
      </c>
      <c r="B181" s="80" t="s">
        <v>213</v>
      </c>
      <c r="C181" s="16" t="s">
        <v>58</v>
      </c>
      <c r="D181" s="14">
        <v>0.5</v>
      </c>
      <c r="E181" s="52">
        <f t="shared" si="18"/>
        <v>3.5</v>
      </c>
      <c r="F181" s="14" t="s">
        <v>249</v>
      </c>
      <c r="G181" s="22"/>
      <c r="H181" s="42"/>
      <c r="I181" s="42"/>
      <c r="J181" s="52"/>
      <c r="K181" s="42"/>
      <c r="L181" s="42"/>
      <c r="M181" s="42">
        <f>6207*1.66*D181</f>
        <v>5151.8</v>
      </c>
      <c r="N181" s="42"/>
      <c r="O181" s="17">
        <f t="shared" si="16"/>
        <v>5151.8</v>
      </c>
    </row>
    <row r="182" spans="1:15" ht="12.75">
      <c r="A182" s="16">
        <v>171</v>
      </c>
      <c r="B182" s="80" t="s">
        <v>174</v>
      </c>
      <c r="C182" s="16" t="s">
        <v>58</v>
      </c>
      <c r="D182" s="14">
        <v>1.373</v>
      </c>
      <c r="E182" s="52">
        <f>(D182*0.0075)*1000</f>
        <v>10.3</v>
      </c>
      <c r="F182" s="14" t="s">
        <v>250</v>
      </c>
      <c r="G182" s="22"/>
      <c r="H182" s="42"/>
      <c r="I182" s="42"/>
      <c r="J182" s="52"/>
      <c r="K182" s="42"/>
      <c r="L182" s="42"/>
      <c r="M182" s="42">
        <f>6207*1.82*D182</f>
        <v>15510.4</v>
      </c>
      <c r="N182" s="42"/>
      <c r="O182" s="17">
        <f t="shared" si="16"/>
        <v>15510.4</v>
      </c>
    </row>
    <row r="183" spans="1:15" ht="12.75">
      <c r="A183" s="16">
        <v>172</v>
      </c>
      <c r="B183" s="80" t="s">
        <v>214</v>
      </c>
      <c r="C183" s="16" t="s">
        <v>58</v>
      </c>
      <c r="D183" s="14">
        <v>1.216</v>
      </c>
      <c r="E183" s="52">
        <f>(D183*0.007)*1000</f>
        <v>8.5</v>
      </c>
      <c r="F183" s="14" t="s">
        <v>249</v>
      </c>
      <c r="G183" s="22"/>
      <c r="H183" s="42"/>
      <c r="I183" s="42"/>
      <c r="J183" s="52"/>
      <c r="K183" s="42"/>
      <c r="L183" s="42"/>
      <c r="M183" s="42">
        <f>6207*1.66*D183</f>
        <v>12529.2</v>
      </c>
      <c r="N183" s="42"/>
      <c r="O183" s="17">
        <f t="shared" si="16"/>
        <v>12529.2</v>
      </c>
    </row>
    <row r="184" spans="1:15" ht="12.75">
      <c r="A184" s="16">
        <v>173</v>
      </c>
      <c r="B184" s="80" t="s">
        <v>215</v>
      </c>
      <c r="C184" s="16" t="s">
        <v>58</v>
      </c>
      <c r="D184" s="14">
        <v>0.7</v>
      </c>
      <c r="E184" s="52">
        <f>(D184*0.007)*1000</f>
        <v>4.9</v>
      </c>
      <c r="F184" s="14" t="s">
        <v>249</v>
      </c>
      <c r="G184" s="22"/>
      <c r="H184" s="42"/>
      <c r="I184" s="42"/>
      <c r="J184" s="52"/>
      <c r="K184" s="42"/>
      <c r="L184" s="42"/>
      <c r="M184" s="42">
        <f>6207*1.66*D184</f>
        <v>7212.5</v>
      </c>
      <c r="N184" s="42"/>
      <c r="O184" s="17">
        <f t="shared" si="16"/>
        <v>7212.5</v>
      </c>
    </row>
    <row r="185" spans="1:15" ht="12.75">
      <c r="A185" s="16">
        <v>174</v>
      </c>
      <c r="B185" s="80" t="s">
        <v>216</v>
      </c>
      <c r="C185" s="16" t="s">
        <v>58</v>
      </c>
      <c r="D185" s="14">
        <v>0.7</v>
      </c>
      <c r="E185" s="52">
        <f>(D185*0.007)*1000</f>
        <v>4.9</v>
      </c>
      <c r="F185" s="14" t="s">
        <v>249</v>
      </c>
      <c r="G185" s="22"/>
      <c r="H185" s="42"/>
      <c r="I185" s="42"/>
      <c r="J185" s="52"/>
      <c r="K185" s="42"/>
      <c r="L185" s="42"/>
      <c r="M185" s="42">
        <f>6207*1.66*D185</f>
        <v>7212.5</v>
      </c>
      <c r="N185" s="42"/>
      <c r="O185" s="17">
        <f t="shared" si="16"/>
        <v>7212.5</v>
      </c>
    </row>
    <row r="186" spans="1:15" ht="12.75">
      <c r="A186" s="16">
        <v>175</v>
      </c>
      <c r="B186" s="80" t="s">
        <v>217</v>
      </c>
      <c r="C186" s="16" t="s">
        <v>58</v>
      </c>
      <c r="D186" s="14">
        <v>0.45</v>
      </c>
      <c r="E186" s="52">
        <f>(D186*0.007)*1000</f>
        <v>3.2</v>
      </c>
      <c r="F186" s="14" t="s">
        <v>249</v>
      </c>
      <c r="G186" s="22"/>
      <c r="H186" s="42"/>
      <c r="I186" s="42"/>
      <c r="J186" s="52"/>
      <c r="K186" s="42"/>
      <c r="L186" s="42"/>
      <c r="M186" s="42">
        <f>6207*1.66*D186</f>
        <v>4636.6</v>
      </c>
      <c r="N186" s="42"/>
      <c r="O186" s="17">
        <f t="shared" si="16"/>
        <v>4636.6</v>
      </c>
    </row>
    <row r="187" spans="1:15" ht="12.75">
      <c r="A187" s="16">
        <v>176</v>
      </c>
      <c r="B187" s="80" t="s">
        <v>218</v>
      </c>
      <c r="C187" s="16" t="s">
        <v>58</v>
      </c>
      <c r="D187" s="14">
        <v>0.825</v>
      </c>
      <c r="E187" s="52">
        <f>(D187*0.015)*1000</f>
        <v>12.4</v>
      </c>
      <c r="F187" s="14" t="s">
        <v>244</v>
      </c>
      <c r="G187" s="22"/>
      <c r="H187" s="42"/>
      <c r="I187" s="42"/>
      <c r="J187" s="52"/>
      <c r="K187" s="42"/>
      <c r="L187" s="42"/>
      <c r="M187" s="42"/>
      <c r="N187" s="42">
        <f>6207*3.67*D187</f>
        <v>18793.2</v>
      </c>
      <c r="O187" s="17">
        <f t="shared" si="16"/>
        <v>18793.2</v>
      </c>
    </row>
    <row r="188" spans="1:15" ht="12.75">
      <c r="A188" s="16">
        <v>177</v>
      </c>
      <c r="B188" s="80" t="s">
        <v>219</v>
      </c>
      <c r="C188" s="16" t="s">
        <v>58</v>
      </c>
      <c r="D188" s="14">
        <v>1.557</v>
      </c>
      <c r="E188" s="52">
        <f>(D188*0.0075)*1000</f>
        <v>11.7</v>
      </c>
      <c r="F188" s="14" t="s">
        <v>250</v>
      </c>
      <c r="G188" s="22"/>
      <c r="H188" s="42"/>
      <c r="I188" s="42"/>
      <c r="J188" s="52"/>
      <c r="K188" s="42"/>
      <c r="L188" s="42"/>
      <c r="M188" s="42"/>
      <c r="N188" s="42">
        <f>6207*1.82*D188</f>
        <v>17589</v>
      </c>
      <c r="O188" s="17">
        <f t="shared" si="16"/>
        <v>17589</v>
      </c>
    </row>
    <row r="189" spans="1:15" ht="12.75">
      <c r="A189" s="16">
        <v>178</v>
      </c>
      <c r="B189" s="80" t="s">
        <v>220</v>
      </c>
      <c r="C189" s="16" t="s">
        <v>58</v>
      </c>
      <c r="D189" s="14">
        <v>0.75</v>
      </c>
      <c r="E189" s="52">
        <f>(D189*0.0075)*1000</f>
        <v>5.6</v>
      </c>
      <c r="F189" s="14" t="s">
        <v>250</v>
      </c>
      <c r="G189" s="22"/>
      <c r="H189" s="42"/>
      <c r="I189" s="42"/>
      <c r="J189" s="52"/>
      <c r="K189" s="42"/>
      <c r="L189" s="42"/>
      <c r="M189" s="42"/>
      <c r="N189" s="42">
        <f>6207*1.82*D189</f>
        <v>8472.6</v>
      </c>
      <c r="O189" s="17">
        <f t="shared" si="16"/>
        <v>8472.6</v>
      </c>
    </row>
    <row r="190" spans="1:15" ht="12.75">
      <c r="A190" s="16">
        <v>179</v>
      </c>
      <c r="B190" s="80" t="s">
        <v>221</v>
      </c>
      <c r="C190" s="16" t="s">
        <v>58</v>
      </c>
      <c r="D190" s="14">
        <v>1.62</v>
      </c>
      <c r="E190" s="52">
        <f>(D190*0.0075)*1000</f>
        <v>12.2</v>
      </c>
      <c r="F190" s="14" t="s">
        <v>250</v>
      </c>
      <c r="G190" s="22"/>
      <c r="H190" s="42"/>
      <c r="I190" s="42"/>
      <c r="J190" s="52"/>
      <c r="K190" s="42"/>
      <c r="L190" s="42"/>
      <c r="M190" s="42"/>
      <c r="N190" s="42">
        <f>6207*1.82*D190</f>
        <v>18300.7</v>
      </c>
      <c r="O190" s="17">
        <f t="shared" si="16"/>
        <v>18300.7</v>
      </c>
    </row>
    <row r="191" spans="1:15" ht="12.75">
      <c r="A191" s="16">
        <v>180</v>
      </c>
      <c r="B191" s="80" t="s">
        <v>222</v>
      </c>
      <c r="C191" s="16" t="s">
        <v>58</v>
      </c>
      <c r="D191" s="14">
        <v>2.045</v>
      </c>
      <c r="E191" s="52">
        <f>(D191*0.0075)*1000</f>
        <v>15.3</v>
      </c>
      <c r="F191" s="14" t="s">
        <v>250</v>
      </c>
      <c r="G191" s="22"/>
      <c r="H191" s="42"/>
      <c r="I191" s="42"/>
      <c r="J191" s="52"/>
      <c r="K191" s="42"/>
      <c r="L191" s="42"/>
      <c r="M191" s="42"/>
      <c r="N191" s="42">
        <f>6207*1.82*D191</f>
        <v>23101.8</v>
      </c>
      <c r="O191" s="17">
        <f t="shared" si="16"/>
        <v>23101.8</v>
      </c>
    </row>
    <row r="192" spans="1:15" ht="12.75">
      <c r="A192" s="16">
        <v>181</v>
      </c>
      <c r="B192" s="80" t="s">
        <v>223</v>
      </c>
      <c r="C192" s="16" t="s">
        <v>58</v>
      </c>
      <c r="D192" s="14">
        <v>0.475</v>
      </c>
      <c r="E192" s="52">
        <f>(D192*0.007)*1000</f>
        <v>3.3</v>
      </c>
      <c r="F192" s="14" t="s">
        <v>249</v>
      </c>
      <c r="G192" s="22"/>
      <c r="H192" s="42"/>
      <c r="I192" s="42"/>
      <c r="J192" s="52"/>
      <c r="K192" s="42"/>
      <c r="L192" s="42"/>
      <c r="M192" s="42"/>
      <c r="N192" s="42">
        <f>6207*1.66*D192</f>
        <v>4894.2</v>
      </c>
      <c r="O192" s="17">
        <f t="shared" si="16"/>
        <v>4894.2</v>
      </c>
    </row>
    <row r="193" spans="1:15" ht="12.75">
      <c r="A193" s="16">
        <v>182</v>
      </c>
      <c r="B193" s="80" t="s">
        <v>224</v>
      </c>
      <c r="C193" s="16" t="s">
        <v>58</v>
      </c>
      <c r="D193" s="14">
        <v>1.45</v>
      </c>
      <c r="E193" s="52">
        <f aca="true" t="shared" si="19" ref="E193:E211">(D193*0.007)*1000</f>
        <v>10.2</v>
      </c>
      <c r="F193" s="14" t="s">
        <v>249</v>
      </c>
      <c r="G193" s="22"/>
      <c r="H193" s="42"/>
      <c r="I193" s="42"/>
      <c r="J193" s="52"/>
      <c r="K193" s="42"/>
      <c r="L193" s="42"/>
      <c r="M193" s="42"/>
      <c r="N193" s="42">
        <f aca="true" t="shared" si="20" ref="N193:N205">6207*1.66*D193</f>
        <v>14940.2</v>
      </c>
      <c r="O193" s="17">
        <f t="shared" si="16"/>
        <v>14940.2</v>
      </c>
    </row>
    <row r="194" spans="1:15" ht="12.75">
      <c r="A194" s="16">
        <v>183</v>
      </c>
      <c r="B194" s="80" t="s">
        <v>225</v>
      </c>
      <c r="C194" s="16" t="s">
        <v>58</v>
      </c>
      <c r="D194" s="14">
        <v>0.525</v>
      </c>
      <c r="E194" s="52">
        <f t="shared" si="19"/>
        <v>3.7</v>
      </c>
      <c r="F194" s="14" t="s">
        <v>249</v>
      </c>
      <c r="G194" s="22"/>
      <c r="H194" s="42"/>
      <c r="I194" s="42"/>
      <c r="J194" s="52"/>
      <c r="K194" s="42"/>
      <c r="L194" s="42"/>
      <c r="M194" s="42"/>
      <c r="N194" s="42">
        <f t="shared" si="20"/>
        <v>5409.4</v>
      </c>
      <c r="O194" s="17">
        <f t="shared" si="16"/>
        <v>5409.4</v>
      </c>
    </row>
    <row r="195" spans="1:15" ht="12.75">
      <c r="A195" s="16">
        <v>184</v>
      </c>
      <c r="B195" s="80" t="s">
        <v>226</v>
      </c>
      <c r="C195" s="16" t="s">
        <v>58</v>
      </c>
      <c r="D195" s="14">
        <v>0.825</v>
      </c>
      <c r="E195" s="52">
        <f t="shared" si="19"/>
        <v>5.8</v>
      </c>
      <c r="F195" s="14" t="s">
        <v>249</v>
      </c>
      <c r="G195" s="22"/>
      <c r="H195" s="42"/>
      <c r="I195" s="42"/>
      <c r="J195" s="52"/>
      <c r="K195" s="42"/>
      <c r="L195" s="42"/>
      <c r="M195" s="42"/>
      <c r="N195" s="42">
        <f t="shared" si="20"/>
        <v>8500.5</v>
      </c>
      <c r="O195" s="17">
        <f t="shared" si="16"/>
        <v>8500.5</v>
      </c>
    </row>
    <row r="196" spans="1:15" ht="12.75">
      <c r="A196" s="16">
        <v>185</v>
      </c>
      <c r="B196" s="80" t="s">
        <v>227</v>
      </c>
      <c r="C196" s="16" t="s">
        <v>58</v>
      </c>
      <c r="D196" s="14">
        <v>0.4</v>
      </c>
      <c r="E196" s="52">
        <f t="shared" si="19"/>
        <v>2.8</v>
      </c>
      <c r="F196" s="14" t="s">
        <v>249</v>
      </c>
      <c r="G196" s="22"/>
      <c r="H196" s="42"/>
      <c r="I196" s="42"/>
      <c r="J196" s="52"/>
      <c r="K196" s="42"/>
      <c r="L196" s="42"/>
      <c r="M196" s="42"/>
      <c r="N196" s="42">
        <f t="shared" si="20"/>
        <v>4121.4</v>
      </c>
      <c r="O196" s="17">
        <f t="shared" si="16"/>
        <v>4121.4</v>
      </c>
    </row>
    <row r="197" spans="1:15" ht="12.75">
      <c r="A197" s="16">
        <v>186</v>
      </c>
      <c r="B197" s="80" t="s">
        <v>228</v>
      </c>
      <c r="C197" s="16" t="s">
        <v>58</v>
      </c>
      <c r="D197" s="14">
        <v>1.725</v>
      </c>
      <c r="E197" s="52">
        <f t="shared" si="19"/>
        <v>12.1</v>
      </c>
      <c r="F197" s="14" t="s">
        <v>249</v>
      </c>
      <c r="G197" s="22"/>
      <c r="H197" s="42"/>
      <c r="I197" s="42"/>
      <c r="J197" s="52"/>
      <c r="K197" s="42"/>
      <c r="L197" s="42"/>
      <c r="M197" s="42"/>
      <c r="N197" s="42">
        <f t="shared" si="20"/>
        <v>17773.7</v>
      </c>
      <c r="O197" s="17">
        <f t="shared" si="16"/>
        <v>17773.7</v>
      </c>
    </row>
    <row r="198" spans="1:15" ht="12.75">
      <c r="A198" s="16">
        <v>187</v>
      </c>
      <c r="B198" s="80" t="s">
        <v>229</v>
      </c>
      <c r="C198" s="16" t="s">
        <v>58</v>
      </c>
      <c r="D198" s="14">
        <v>0.45</v>
      </c>
      <c r="E198" s="52">
        <f t="shared" si="19"/>
        <v>3.2</v>
      </c>
      <c r="F198" s="14" t="s">
        <v>249</v>
      </c>
      <c r="G198" s="22"/>
      <c r="H198" s="42"/>
      <c r="I198" s="42"/>
      <c r="J198" s="52"/>
      <c r="K198" s="42"/>
      <c r="L198" s="42"/>
      <c r="M198" s="42"/>
      <c r="N198" s="42">
        <f t="shared" si="20"/>
        <v>4636.6</v>
      </c>
      <c r="O198" s="17">
        <f t="shared" si="16"/>
        <v>4636.6</v>
      </c>
    </row>
    <row r="199" spans="1:15" ht="12.75">
      <c r="A199" s="16">
        <v>188</v>
      </c>
      <c r="B199" s="80" t="s">
        <v>230</v>
      </c>
      <c r="C199" s="16" t="s">
        <v>58</v>
      </c>
      <c r="D199" s="14">
        <v>0.8</v>
      </c>
      <c r="E199" s="52">
        <f t="shared" si="19"/>
        <v>5.6</v>
      </c>
      <c r="F199" s="14" t="s">
        <v>249</v>
      </c>
      <c r="G199" s="22"/>
      <c r="H199" s="42"/>
      <c r="I199" s="42"/>
      <c r="J199" s="52"/>
      <c r="K199" s="42"/>
      <c r="L199" s="42"/>
      <c r="M199" s="42"/>
      <c r="N199" s="42">
        <f t="shared" si="20"/>
        <v>8242.9</v>
      </c>
      <c r="O199" s="17">
        <f t="shared" si="16"/>
        <v>8242.9</v>
      </c>
    </row>
    <row r="200" spans="1:15" ht="12.75">
      <c r="A200" s="16">
        <v>189</v>
      </c>
      <c r="B200" s="80" t="s">
        <v>231</v>
      </c>
      <c r="C200" s="16" t="s">
        <v>58</v>
      </c>
      <c r="D200" s="14">
        <v>0.825</v>
      </c>
      <c r="E200" s="52">
        <f t="shared" si="19"/>
        <v>5.8</v>
      </c>
      <c r="F200" s="14" t="s">
        <v>249</v>
      </c>
      <c r="G200" s="22"/>
      <c r="H200" s="42"/>
      <c r="I200" s="42"/>
      <c r="J200" s="52"/>
      <c r="K200" s="42"/>
      <c r="L200" s="42"/>
      <c r="M200" s="42"/>
      <c r="N200" s="42">
        <f t="shared" si="20"/>
        <v>8500.5</v>
      </c>
      <c r="O200" s="17">
        <f t="shared" si="16"/>
        <v>8500.5</v>
      </c>
    </row>
    <row r="201" spans="1:15" ht="12.75">
      <c r="A201" s="16">
        <v>190</v>
      </c>
      <c r="B201" s="80" t="s">
        <v>232</v>
      </c>
      <c r="C201" s="16" t="s">
        <v>58</v>
      </c>
      <c r="D201" s="14">
        <v>1.33</v>
      </c>
      <c r="E201" s="52">
        <f t="shared" si="19"/>
        <v>9.3</v>
      </c>
      <c r="F201" s="14" t="s">
        <v>249</v>
      </c>
      <c r="G201" s="22"/>
      <c r="H201" s="42"/>
      <c r="I201" s="42"/>
      <c r="J201" s="52"/>
      <c r="K201" s="42"/>
      <c r="L201" s="42"/>
      <c r="M201" s="42"/>
      <c r="N201" s="42">
        <f t="shared" si="20"/>
        <v>13703.8</v>
      </c>
      <c r="O201" s="17">
        <f t="shared" si="16"/>
        <v>13703.8</v>
      </c>
    </row>
    <row r="202" spans="1:15" ht="12.75">
      <c r="A202" s="16">
        <v>191</v>
      </c>
      <c r="B202" s="80" t="s">
        <v>233</v>
      </c>
      <c r="C202" s="16" t="s">
        <v>58</v>
      </c>
      <c r="D202" s="14">
        <v>0.45</v>
      </c>
      <c r="E202" s="52">
        <f t="shared" si="19"/>
        <v>3.2</v>
      </c>
      <c r="F202" s="14" t="s">
        <v>249</v>
      </c>
      <c r="G202" s="22"/>
      <c r="H202" s="42"/>
      <c r="I202" s="42"/>
      <c r="J202" s="52"/>
      <c r="K202" s="42"/>
      <c r="L202" s="42"/>
      <c r="M202" s="42"/>
      <c r="N202" s="42">
        <f t="shared" si="20"/>
        <v>4636.6</v>
      </c>
      <c r="O202" s="17">
        <f t="shared" si="16"/>
        <v>4636.6</v>
      </c>
    </row>
    <row r="203" spans="1:15" ht="12.75">
      <c r="A203" s="16">
        <v>192</v>
      </c>
      <c r="B203" s="80" t="s">
        <v>236</v>
      </c>
      <c r="C203" s="16" t="s">
        <v>58</v>
      </c>
      <c r="D203" s="14">
        <v>0.65</v>
      </c>
      <c r="E203" s="52">
        <f t="shared" si="19"/>
        <v>4.6</v>
      </c>
      <c r="F203" s="14" t="s">
        <v>249</v>
      </c>
      <c r="G203" s="22"/>
      <c r="H203" s="42"/>
      <c r="I203" s="42"/>
      <c r="J203" s="52"/>
      <c r="K203" s="42"/>
      <c r="L203" s="42"/>
      <c r="M203" s="42"/>
      <c r="N203" s="42">
        <f t="shared" si="20"/>
        <v>6697.4</v>
      </c>
      <c r="O203" s="17">
        <f t="shared" si="16"/>
        <v>6697.4</v>
      </c>
    </row>
    <row r="204" spans="1:15" ht="12.75">
      <c r="A204" s="16">
        <v>193</v>
      </c>
      <c r="B204" s="80" t="s">
        <v>234</v>
      </c>
      <c r="C204" s="16" t="s">
        <v>58</v>
      </c>
      <c r="D204" s="14">
        <v>0.825</v>
      </c>
      <c r="E204" s="52">
        <f t="shared" si="19"/>
        <v>5.8</v>
      </c>
      <c r="F204" s="14" t="s">
        <v>249</v>
      </c>
      <c r="G204" s="22"/>
      <c r="H204" s="42"/>
      <c r="I204" s="42"/>
      <c r="J204" s="52"/>
      <c r="K204" s="42"/>
      <c r="L204" s="42"/>
      <c r="M204" s="42"/>
      <c r="N204" s="42">
        <f t="shared" si="20"/>
        <v>8500.5</v>
      </c>
      <c r="O204" s="17">
        <f t="shared" si="16"/>
        <v>8500.5</v>
      </c>
    </row>
    <row r="205" spans="1:15" ht="12.75">
      <c r="A205" s="16">
        <v>194</v>
      </c>
      <c r="B205" s="80" t="s">
        <v>235</v>
      </c>
      <c r="C205" s="16" t="s">
        <v>58</v>
      </c>
      <c r="D205" s="14">
        <v>0.75</v>
      </c>
      <c r="E205" s="52">
        <f t="shared" si="19"/>
        <v>5.3</v>
      </c>
      <c r="F205" s="14" t="s">
        <v>249</v>
      </c>
      <c r="G205" s="22"/>
      <c r="H205" s="42"/>
      <c r="I205" s="42"/>
      <c r="J205" s="52"/>
      <c r="K205" s="42"/>
      <c r="L205" s="42"/>
      <c r="M205" s="42"/>
      <c r="N205" s="42">
        <f t="shared" si="20"/>
        <v>7727.7</v>
      </c>
      <c r="O205" s="17">
        <f t="shared" si="16"/>
        <v>7727.7</v>
      </c>
    </row>
    <row r="206" spans="1:16" s="43" customFormat="1" ht="12.75">
      <c r="A206" s="71">
        <v>195</v>
      </c>
      <c r="B206" s="58" t="s">
        <v>254</v>
      </c>
      <c r="C206" s="71" t="s">
        <v>58</v>
      </c>
      <c r="D206" s="41">
        <v>1.2</v>
      </c>
      <c r="E206" s="52">
        <f>(D206*0.006)*1000</f>
        <v>7.2</v>
      </c>
      <c r="F206" s="41" t="s">
        <v>296</v>
      </c>
      <c r="G206" s="72"/>
      <c r="H206" s="42"/>
      <c r="I206" s="42"/>
      <c r="J206" s="42">
        <f>6207*1.46*D206</f>
        <v>10874.7</v>
      </c>
      <c r="K206" s="42"/>
      <c r="L206" s="42"/>
      <c r="M206" s="42"/>
      <c r="N206" s="44"/>
      <c r="O206" s="42">
        <f aca="true" t="shared" si="21" ref="O206:O239">SUM(G206:M206)</f>
        <v>10874.7</v>
      </c>
      <c r="P206" s="48"/>
    </row>
    <row r="207" spans="1:15" ht="12.75">
      <c r="A207" s="16">
        <v>196</v>
      </c>
      <c r="B207" s="80" t="s">
        <v>255</v>
      </c>
      <c r="C207" s="16" t="s">
        <v>58</v>
      </c>
      <c r="D207" s="14">
        <v>0.6</v>
      </c>
      <c r="E207" s="52">
        <f>(D207*0.006)*1000</f>
        <v>3.6</v>
      </c>
      <c r="F207" s="41" t="s">
        <v>296</v>
      </c>
      <c r="G207" s="22"/>
      <c r="H207" s="42"/>
      <c r="I207" s="42"/>
      <c r="J207" s="42">
        <f>6207*1.46*D207</f>
        <v>5437.3</v>
      </c>
      <c r="K207" s="42"/>
      <c r="L207" s="42"/>
      <c r="M207" s="42"/>
      <c r="N207" s="44"/>
      <c r="O207" s="17">
        <f t="shared" si="21"/>
        <v>5437.3</v>
      </c>
    </row>
    <row r="208" spans="1:15" ht="12.75">
      <c r="A208" s="16">
        <v>197</v>
      </c>
      <c r="B208" s="80" t="s">
        <v>256</v>
      </c>
      <c r="C208" s="16" t="s">
        <v>58</v>
      </c>
      <c r="D208" s="14">
        <v>0.6</v>
      </c>
      <c r="E208" s="52">
        <f>(D208*0.006)*1000</f>
        <v>3.6</v>
      </c>
      <c r="F208" s="41" t="s">
        <v>296</v>
      </c>
      <c r="G208" s="22"/>
      <c r="H208" s="42"/>
      <c r="I208" s="42"/>
      <c r="J208" s="42">
        <f>6207*1.46*D208</f>
        <v>5437.3</v>
      </c>
      <c r="K208" s="42"/>
      <c r="L208" s="42"/>
      <c r="M208" s="42"/>
      <c r="N208" s="44"/>
      <c r="O208" s="17">
        <f t="shared" si="21"/>
        <v>5437.3</v>
      </c>
    </row>
    <row r="209" spans="1:15" ht="12.75">
      <c r="A209" s="16">
        <v>198</v>
      </c>
      <c r="B209" s="80" t="s">
        <v>257</v>
      </c>
      <c r="C209" s="16" t="s">
        <v>58</v>
      </c>
      <c r="D209" s="14">
        <v>0.67</v>
      </c>
      <c r="E209" s="52">
        <f>(D209*0.006)*1000</f>
        <v>4</v>
      </c>
      <c r="F209" s="41" t="s">
        <v>296</v>
      </c>
      <c r="G209" s="22"/>
      <c r="H209" s="42"/>
      <c r="I209" s="42"/>
      <c r="J209" s="42">
        <f>6207*1.46*D209</f>
        <v>6071.7</v>
      </c>
      <c r="K209" s="42"/>
      <c r="L209" s="42"/>
      <c r="M209" s="42"/>
      <c r="N209" s="44"/>
      <c r="O209" s="17">
        <f t="shared" si="21"/>
        <v>6071.7</v>
      </c>
    </row>
    <row r="210" spans="1:15" ht="12.75">
      <c r="A210" s="16">
        <v>199</v>
      </c>
      <c r="B210" s="80" t="s">
        <v>258</v>
      </c>
      <c r="C210" s="16" t="s">
        <v>58</v>
      </c>
      <c r="D210" s="14">
        <v>0.7</v>
      </c>
      <c r="E210" s="52">
        <f>(D210*0.006)*1000</f>
        <v>4.2</v>
      </c>
      <c r="F210" s="41" t="s">
        <v>296</v>
      </c>
      <c r="G210" s="22"/>
      <c r="H210" s="42"/>
      <c r="I210" s="42"/>
      <c r="J210" s="42">
        <f>6207*1.46*D210</f>
        <v>6343.6</v>
      </c>
      <c r="K210" s="42"/>
      <c r="L210" s="42"/>
      <c r="M210" s="42"/>
      <c r="N210" s="44"/>
      <c r="O210" s="17">
        <f t="shared" si="21"/>
        <v>6343.6</v>
      </c>
    </row>
    <row r="211" spans="1:15" ht="12.75">
      <c r="A211" s="16">
        <v>200</v>
      </c>
      <c r="B211" s="80" t="s">
        <v>259</v>
      </c>
      <c r="C211" s="16" t="s">
        <v>58</v>
      </c>
      <c r="D211" s="14">
        <v>0.3</v>
      </c>
      <c r="E211" s="52">
        <f t="shared" si="19"/>
        <v>2.1</v>
      </c>
      <c r="F211" s="41" t="s">
        <v>249</v>
      </c>
      <c r="G211" s="22"/>
      <c r="H211" s="42"/>
      <c r="I211" s="42"/>
      <c r="J211" s="42">
        <f>6207*1.66*D211</f>
        <v>3091.1</v>
      </c>
      <c r="K211" s="42"/>
      <c r="L211" s="42"/>
      <c r="M211" s="42"/>
      <c r="N211" s="44"/>
      <c r="O211" s="17">
        <f t="shared" si="21"/>
        <v>3091.1</v>
      </c>
    </row>
    <row r="212" spans="1:15" ht="12.75">
      <c r="A212" s="16">
        <v>201</v>
      </c>
      <c r="B212" s="80" t="s">
        <v>260</v>
      </c>
      <c r="C212" s="16" t="s">
        <v>58</v>
      </c>
      <c r="D212" s="14">
        <v>1.1</v>
      </c>
      <c r="E212" s="52">
        <f>(D212*0.006)*1000</f>
        <v>6.6</v>
      </c>
      <c r="F212" s="41" t="s">
        <v>296</v>
      </c>
      <c r="G212" s="22"/>
      <c r="H212" s="42"/>
      <c r="I212" s="42"/>
      <c r="J212" s="42">
        <f>6207*1.46*D212</f>
        <v>9968.4</v>
      </c>
      <c r="K212" s="42"/>
      <c r="L212" s="42"/>
      <c r="M212" s="42"/>
      <c r="N212" s="44"/>
      <c r="O212" s="17">
        <f t="shared" si="21"/>
        <v>9968.4</v>
      </c>
    </row>
    <row r="213" spans="1:15" ht="12.75">
      <c r="A213" s="16">
        <v>202</v>
      </c>
      <c r="B213" s="80" t="s">
        <v>261</v>
      </c>
      <c r="C213" s="16" t="s">
        <v>58</v>
      </c>
      <c r="D213" s="14">
        <v>2.45</v>
      </c>
      <c r="E213" s="52">
        <f aca="true" t="shared" si="22" ref="E213:E247">(D213*0.006)*1000</f>
        <v>14.7</v>
      </c>
      <c r="F213" s="41" t="s">
        <v>296</v>
      </c>
      <c r="G213" s="22"/>
      <c r="H213" s="42"/>
      <c r="I213" s="42"/>
      <c r="J213" s="42">
        <f>6207*1.46*D213</f>
        <v>22202.4</v>
      </c>
      <c r="K213" s="42"/>
      <c r="L213" s="42"/>
      <c r="M213" s="42"/>
      <c r="N213" s="44"/>
      <c r="O213" s="17">
        <f t="shared" si="21"/>
        <v>22202.4</v>
      </c>
    </row>
    <row r="214" spans="1:15" ht="12.75">
      <c r="A214" s="16">
        <v>203</v>
      </c>
      <c r="B214" s="80" t="s">
        <v>262</v>
      </c>
      <c r="C214" s="16" t="s">
        <v>58</v>
      </c>
      <c r="D214" s="14">
        <v>0.4</v>
      </c>
      <c r="E214" s="52">
        <f t="shared" si="22"/>
        <v>2.4</v>
      </c>
      <c r="F214" s="41" t="s">
        <v>296</v>
      </c>
      <c r="G214" s="22"/>
      <c r="H214" s="42"/>
      <c r="I214" s="42"/>
      <c r="J214" s="52"/>
      <c r="K214" s="42">
        <f aca="true" t="shared" si="23" ref="K214:K221">6207*1.46*D214</f>
        <v>3624.9</v>
      </c>
      <c r="L214" s="42"/>
      <c r="M214" s="42"/>
      <c r="N214" s="44"/>
      <c r="O214" s="17">
        <f t="shared" si="21"/>
        <v>3624.9</v>
      </c>
    </row>
    <row r="215" spans="1:15" ht="12.75">
      <c r="A215" s="16">
        <v>204</v>
      </c>
      <c r="B215" s="80" t="s">
        <v>263</v>
      </c>
      <c r="C215" s="16" t="s">
        <v>58</v>
      </c>
      <c r="D215" s="14">
        <v>0.3</v>
      </c>
      <c r="E215" s="52">
        <f t="shared" si="22"/>
        <v>1.8</v>
      </c>
      <c r="F215" s="41" t="s">
        <v>296</v>
      </c>
      <c r="G215" s="22"/>
      <c r="H215" s="42"/>
      <c r="I215" s="42"/>
      <c r="J215" s="52"/>
      <c r="K215" s="42">
        <f t="shared" si="23"/>
        <v>2718.7</v>
      </c>
      <c r="L215" s="42"/>
      <c r="M215" s="42"/>
      <c r="N215" s="44"/>
      <c r="O215" s="17">
        <f t="shared" si="21"/>
        <v>2718.7</v>
      </c>
    </row>
    <row r="216" spans="1:15" ht="12.75">
      <c r="A216" s="16">
        <v>205</v>
      </c>
      <c r="B216" s="80" t="s">
        <v>264</v>
      </c>
      <c r="C216" s="16" t="s">
        <v>58</v>
      </c>
      <c r="D216" s="14">
        <v>0.6</v>
      </c>
      <c r="E216" s="52">
        <f t="shared" si="22"/>
        <v>3.6</v>
      </c>
      <c r="F216" s="41" t="s">
        <v>296</v>
      </c>
      <c r="G216" s="22"/>
      <c r="H216" s="42"/>
      <c r="I216" s="42"/>
      <c r="J216" s="52"/>
      <c r="K216" s="42">
        <f t="shared" si="23"/>
        <v>5437.3</v>
      </c>
      <c r="L216" s="42"/>
      <c r="M216" s="42"/>
      <c r="N216" s="44"/>
      <c r="O216" s="17">
        <f t="shared" si="21"/>
        <v>5437.3</v>
      </c>
    </row>
    <row r="217" spans="1:15" ht="12.75">
      <c r="A217" s="16">
        <v>206</v>
      </c>
      <c r="B217" s="80" t="s">
        <v>265</v>
      </c>
      <c r="C217" s="16" t="s">
        <v>58</v>
      </c>
      <c r="D217" s="14">
        <v>0.1</v>
      </c>
      <c r="E217" s="52">
        <f t="shared" si="22"/>
        <v>0.6</v>
      </c>
      <c r="F217" s="41" t="s">
        <v>296</v>
      </c>
      <c r="G217" s="22"/>
      <c r="H217" s="42"/>
      <c r="I217" s="42"/>
      <c r="J217" s="52"/>
      <c r="K217" s="42">
        <f t="shared" si="23"/>
        <v>906.2</v>
      </c>
      <c r="L217" s="42"/>
      <c r="M217" s="42"/>
      <c r="N217" s="44"/>
      <c r="O217" s="17">
        <f t="shared" si="21"/>
        <v>906.2</v>
      </c>
    </row>
    <row r="218" spans="1:15" ht="12.75">
      <c r="A218" s="16">
        <v>207</v>
      </c>
      <c r="B218" s="80" t="s">
        <v>266</v>
      </c>
      <c r="C218" s="16" t="s">
        <v>58</v>
      </c>
      <c r="D218" s="14">
        <v>0.502</v>
      </c>
      <c r="E218" s="52">
        <f t="shared" si="22"/>
        <v>3</v>
      </c>
      <c r="F218" s="41" t="s">
        <v>296</v>
      </c>
      <c r="G218" s="22"/>
      <c r="H218" s="42"/>
      <c r="I218" s="42"/>
      <c r="J218" s="52"/>
      <c r="K218" s="42">
        <f t="shared" si="23"/>
        <v>4549.2</v>
      </c>
      <c r="L218" s="42"/>
      <c r="M218" s="42"/>
      <c r="N218" s="44"/>
      <c r="O218" s="17">
        <f t="shared" si="21"/>
        <v>4549.2</v>
      </c>
    </row>
    <row r="219" spans="1:15" ht="25.5">
      <c r="A219" s="16">
        <v>208</v>
      </c>
      <c r="B219" s="80" t="s">
        <v>267</v>
      </c>
      <c r="C219" s="16" t="s">
        <v>58</v>
      </c>
      <c r="D219" s="14">
        <v>0.438</v>
      </c>
      <c r="E219" s="52">
        <f t="shared" si="22"/>
        <v>2.6</v>
      </c>
      <c r="F219" s="41" t="s">
        <v>296</v>
      </c>
      <c r="G219" s="22"/>
      <c r="H219" s="42"/>
      <c r="I219" s="42"/>
      <c r="J219" s="52"/>
      <c r="K219" s="42">
        <f t="shared" si="23"/>
        <v>3969.3</v>
      </c>
      <c r="L219" s="42"/>
      <c r="M219" s="42"/>
      <c r="N219" s="44"/>
      <c r="O219" s="17">
        <f t="shared" si="21"/>
        <v>3969.3</v>
      </c>
    </row>
    <row r="220" spans="1:15" ht="25.5">
      <c r="A220" s="16">
        <v>209</v>
      </c>
      <c r="B220" s="80" t="s">
        <v>268</v>
      </c>
      <c r="C220" s="16" t="s">
        <v>58</v>
      </c>
      <c r="D220" s="14">
        <v>0.453</v>
      </c>
      <c r="E220" s="52">
        <f t="shared" si="22"/>
        <v>2.7</v>
      </c>
      <c r="F220" s="41" t="s">
        <v>296</v>
      </c>
      <c r="G220" s="22"/>
      <c r="H220" s="42"/>
      <c r="I220" s="42"/>
      <c r="J220" s="52"/>
      <c r="K220" s="42">
        <f t="shared" si="23"/>
        <v>4105.2</v>
      </c>
      <c r="L220" s="42"/>
      <c r="M220" s="42"/>
      <c r="N220" s="44"/>
      <c r="O220" s="17">
        <f t="shared" si="21"/>
        <v>4105.2</v>
      </c>
    </row>
    <row r="221" spans="1:15" ht="12.75">
      <c r="A221" s="16">
        <v>210</v>
      </c>
      <c r="B221" s="80" t="s">
        <v>269</v>
      </c>
      <c r="C221" s="16" t="s">
        <v>58</v>
      </c>
      <c r="D221" s="14">
        <v>0.9</v>
      </c>
      <c r="E221" s="52">
        <f t="shared" si="22"/>
        <v>5.4</v>
      </c>
      <c r="F221" s="41" t="s">
        <v>296</v>
      </c>
      <c r="G221" s="22"/>
      <c r="H221" s="42"/>
      <c r="I221" s="42"/>
      <c r="J221" s="52"/>
      <c r="K221" s="42">
        <f t="shared" si="23"/>
        <v>8156</v>
      </c>
      <c r="L221" s="42"/>
      <c r="M221" s="42"/>
      <c r="N221" s="44"/>
      <c r="O221" s="17">
        <f t="shared" si="21"/>
        <v>8156</v>
      </c>
    </row>
    <row r="222" spans="1:15" ht="12.75">
      <c r="A222" s="16">
        <v>211</v>
      </c>
      <c r="B222" s="80" t="s">
        <v>270</v>
      </c>
      <c r="C222" s="16" t="s">
        <v>58</v>
      </c>
      <c r="D222" s="14">
        <v>0.353</v>
      </c>
      <c r="E222" s="52">
        <f t="shared" si="22"/>
        <v>2.1</v>
      </c>
      <c r="F222" s="41" t="s">
        <v>296</v>
      </c>
      <c r="G222" s="22"/>
      <c r="H222" s="42"/>
      <c r="I222" s="42"/>
      <c r="J222" s="52"/>
      <c r="K222" s="42"/>
      <c r="L222" s="42">
        <f aca="true" t="shared" si="24" ref="L222:L229">6207*1.46*D222</f>
        <v>3199</v>
      </c>
      <c r="M222" s="42"/>
      <c r="N222" s="44"/>
      <c r="O222" s="17">
        <f t="shared" si="21"/>
        <v>3199</v>
      </c>
    </row>
    <row r="223" spans="1:15" ht="12.75">
      <c r="A223" s="16">
        <v>212</v>
      </c>
      <c r="B223" s="80" t="s">
        <v>271</v>
      </c>
      <c r="C223" s="16" t="s">
        <v>58</v>
      </c>
      <c r="D223" s="14">
        <v>0.408</v>
      </c>
      <c r="E223" s="52">
        <f t="shared" si="22"/>
        <v>2.4</v>
      </c>
      <c r="F223" s="41" t="s">
        <v>296</v>
      </c>
      <c r="G223" s="22"/>
      <c r="H223" s="42"/>
      <c r="I223" s="42"/>
      <c r="J223" s="52"/>
      <c r="K223" s="42"/>
      <c r="L223" s="42">
        <f t="shared" si="24"/>
        <v>3697.4</v>
      </c>
      <c r="M223" s="42"/>
      <c r="N223" s="44"/>
      <c r="O223" s="17">
        <f t="shared" si="21"/>
        <v>3697.4</v>
      </c>
    </row>
    <row r="224" spans="1:15" ht="25.5">
      <c r="A224" s="16">
        <v>213</v>
      </c>
      <c r="B224" s="80" t="s">
        <v>272</v>
      </c>
      <c r="C224" s="16" t="s">
        <v>58</v>
      </c>
      <c r="D224" s="14">
        <v>0.459</v>
      </c>
      <c r="E224" s="52">
        <f t="shared" si="22"/>
        <v>2.8</v>
      </c>
      <c r="F224" s="41" t="s">
        <v>296</v>
      </c>
      <c r="G224" s="22"/>
      <c r="H224" s="42"/>
      <c r="I224" s="42"/>
      <c r="J224" s="52"/>
      <c r="K224" s="42"/>
      <c r="L224" s="42">
        <f t="shared" si="24"/>
        <v>4159.6</v>
      </c>
      <c r="M224" s="42"/>
      <c r="N224" s="44"/>
      <c r="O224" s="17">
        <f t="shared" si="21"/>
        <v>4159.6</v>
      </c>
    </row>
    <row r="225" spans="1:15" ht="12.75">
      <c r="A225" s="16">
        <v>214</v>
      </c>
      <c r="B225" s="80" t="s">
        <v>273</v>
      </c>
      <c r="C225" s="16" t="s">
        <v>58</v>
      </c>
      <c r="D225" s="14">
        <v>0.55</v>
      </c>
      <c r="E225" s="52">
        <f t="shared" si="22"/>
        <v>3.3</v>
      </c>
      <c r="F225" s="41" t="s">
        <v>296</v>
      </c>
      <c r="G225" s="22"/>
      <c r="H225" s="42"/>
      <c r="I225" s="42"/>
      <c r="J225" s="52"/>
      <c r="K225" s="42"/>
      <c r="L225" s="42">
        <f t="shared" si="24"/>
        <v>4984.2</v>
      </c>
      <c r="M225" s="42"/>
      <c r="N225" s="44"/>
      <c r="O225" s="17">
        <f t="shared" si="21"/>
        <v>4984.2</v>
      </c>
    </row>
    <row r="226" spans="1:15" ht="12.75">
      <c r="A226" s="16">
        <v>215</v>
      </c>
      <c r="B226" s="80" t="s">
        <v>274</v>
      </c>
      <c r="C226" s="16" t="s">
        <v>58</v>
      </c>
      <c r="D226" s="14">
        <v>0.6</v>
      </c>
      <c r="E226" s="52">
        <f t="shared" si="22"/>
        <v>3.6</v>
      </c>
      <c r="F226" s="41" t="s">
        <v>296</v>
      </c>
      <c r="G226" s="22"/>
      <c r="H226" s="42"/>
      <c r="I226" s="42"/>
      <c r="J226" s="52"/>
      <c r="K226" s="42"/>
      <c r="L226" s="42">
        <f t="shared" si="24"/>
        <v>5437.3</v>
      </c>
      <c r="M226" s="42"/>
      <c r="N226" s="44"/>
      <c r="O226" s="17">
        <f t="shared" si="21"/>
        <v>5437.3</v>
      </c>
    </row>
    <row r="227" spans="1:15" ht="12.75">
      <c r="A227" s="16">
        <v>216</v>
      </c>
      <c r="B227" s="80" t="s">
        <v>275</v>
      </c>
      <c r="C227" s="16" t="s">
        <v>58</v>
      </c>
      <c r="D227" s="14">
        <v>0.3</v>
      </c>
      <c r="E227" s="52">
        <f t="shared" si="22"/>
        <v>1.8</v>
      </c>
      <c r="F227" s="41" t="s">
        <v>296</v>
      </c>
      <c r="G227" s="22"/>
      <c r="H227" s="42"/>
      <c r="I227" s="42"/>
      <c r="J227" s="52"/>
      <c r="K227" s="42"/>
      <c r="L227" s="42">
        <f t="shared" si="24"/>
        <v>2718.7</v>
      </c>
      <c r="M227" s="42"/>
      <c r="N227" s="44"/>
      <c r="O227" s="17">
        <f t="shared" si="21"/>
        <v>2718.7</v>
      </c>
    </row>
    <row r="228" spans="1:15" ht="12.75">
      <c r="A228" s="16">
        <v>217</v>
      </c>
      <c r="B228" s="80" t="s">
        <v>276</v>
      </c>
      <c r="C228" s="16" t="s">
        <v>58</v>
      </c>
      <c r="D228" s="14">
        <v>0.2</v>
      </c>
      <c r="E228" s="52">
        <f t="shared" si="22"/>
        <v>1.2</v>
      </c>
      <c r="F228" s="41" t="s">
        <v>296</v>
      </c>
      <c r="G228" s="22"/>
      <c r="H228" s="42"/>
      <c r="I228" s="42"/>
      <c r="J228" s="52"/>
      <c r="K228" s="42"/>
      <c r="L228" s="42">
        <f t="shared" si="24"/>
        <v>1812.4</v>
      </c>
      <c r="M228" s="42"/>
      <c r="N228" s="44"/>
      <c r="O228" s="17">
        <f t="shared" si="21"/>
        <v>1812.4</v>
      </c>
    </row>
    <row r="229" spans="1:15" ht="12.75">
      <c r="A229" s="16">
        <v>218</v>
      </c>
      <c r="B229" s="80" t="s">
        <v>277</v>
      </c>
      <c r="C229" s="16" t="s">
        <v>58</v>
      </c>
      <c r="D229" s="14">
        <v>0.25</v>
      </c>
      <c r="E229" s="52">
        <f t="shared" si="22"/>
        <v>1.5</v>
      </c>
      <c r="F229" s="41" t="s">
        <v>296</v>
      </c>
      <c r="G229" s="22"/>
      <c r="H229" s="42"/>
      <c r="I229" s="42"/>
      <c r="J229" s="52"/>
      <c r="K229" s="42"/>
      <c r="L229" s="42">
        <f t="shared" si="24"/>
        <v>2265.6</v>
      </c>
      <c r="M229" s="42"/>
      <c r="N229" s="44"/>
      <c r="O229" s="17">
        <f t="shared" si="21"/>
        <v>2265.6</v>
      </c>
    </row>
    <row r="230" spans="1:15" ht="12.75">
      <c r="A230" s="16">
        <v>219</v>
      </c>
      <c r="B230" s="80" t="s">
        <v>278</v>
      </c>
      <c r="C230" s="16" t="s">
        <v>58</v>
      </c>
      <c r="D230" s="14">
        <v>0.2</v>
      </c>
      <c r="E230" s="52">
        <f t="shared" si="22"/>
        <v>1.2</v>
      </c>
      <c r="F230" s="41" t="s">
        <v>296</v>
      </c>
      <c r="G230" s="22"/>
      <c r="H230" s="42"/>
      <c r="I230" s="42"/>
      <c r="J230" s="52"/>
      <c r="K230" s="42"/>
      <c r="L230" s="42"/>
      <c r="M230" s="42">
        <f aca="true" t="shared" si="25" ref="M230:M239">6207*1.46*D230</f>
        <v>1812.4</v>
      </c>
      <c r="N230" s="44"/>
      <c r="O230" s="17">
        <f t="shared" si="21"/>
        <v>1812.4</v>
      </c>
    </row>
    <row r="231" spans="1:15" ht="12.75">
      <c r="A231" s="16">
        <v>220</v>
      </c>
      <c r="B231" s="80" t="s">
        <v>279</v>
      </c>
      <c r="C231" s="16" t="s">
        <v>58</v>
      </c>
      <c r="D231" s="14">
        <v>0.2</v>
      </c>
      <c r="E231" s="52">
        <f t="shared" si="22"/>
        <v>1.2</v>
      </c>
      <c r="F231" s="41" t="s">
        <v>296</v>
      </c>
      <c r="G231" s="22"/>
      <c r="H231" s="42"/>
      <c r="I231" s="42"/>
      <c r="J231" s="52"/>
      <c r="K231" s="42"/>
      <c r="L231" s="42"/>
      <c r="M231" s="42">
        <f t="shared" si="25"/>
        <v>1812.4</v>
      </c>
      <c r="N231" s="44"/>
      <c r="O231" s="17">
        <f t="shared" si="21"/>
        <v>1812.4</v>
      </c>
    </row>
    <row r="232" spans="1:15" ht="12.75">
      <c r="A232" s="16">
        <v>221</v>
      </c>
      <c r="B232" s="80" t="s">
        <v>280</v>
      </c>
      <c r="C232" s="16" t="s">
        <v>58</v>
      </c>
      <c r="D232" s="14">
        <v>0.2</v>
      </c>
      <c r="E232" s="52">
        <f t="shared" si="22"/>
        <v>1.2</v>
      </c>
      <c r="F232" s="41" t="s">
        <v>296</v>
      </c>
      <c r="G232" s="22"/>
      <c r="H232" s="42"/>
      <c r="I232" s="42"/>
      <c r="J232" s="52"/>
      <c r="K232" s="42"/>
      <c r="L232" s="42"/>
      <c r="M232" s="42">
        <f t="shared" si="25"/>
        <v>1812.4</v>
      </c>
      <c r="N232" s="44"/>
      <c r="O232" s="17">
        <f t="shared" si="21"/>
        <v>1812.4</v>
      </c>
    </row>
    <row r="233" spans="1:15" ht="12.75">
      <c r="A233" s="16">
        <v>222</v>
      </c>
      <c r="B233" s="80" t="s">
        <v>281</v>
      </c>
      <c r="C233" s="16" t="s">
        <v>58</v>
      </c>
      <c r="D233" s="14">
        <v>0.2</v>
      </c>
      <c r="E233" s="52">
        <f t="shared" si="22"/>
        <v>1.2</v>
      </c>
      <c r="F233" s="41" t="s">
        <v>296</v>
      </c>
      <c r="G233" s="22"/>
      <c r="H233" s="42"/>
      <c r="I233" s="42"/>
      <c r="J233" s="52"/>
      <c r="K233" s="42"/>
      <c r="L233" s="42"/>
      <c r="M233" s="42">
        <f t="shared" si="25"/>
        <v>1812.4</v>
      </c>
      <c r="N233" s="44"/>
      <c r="O233" s="17">
        <f t="shared" si="21"/>
        <v>1812.4</v>
      </c>
    </row>
    <row r="234" spans="1:15" ht="12.75">
      <c r="A234" s="16">
        <v>223</v>
      </c>
      <c r="B234" s="80" t="s">
        <v>282</v>
      </c>
      <c r="C234" s="16" t="s">
        <v>58</v>
      </c>
      <c r="D234" s="14">
        <v>0.2</v>
      </c>
      <c r="E234" s="52">
        <f t="shared" si="22"/>
        <v>1.2</v>
      </c>
      <c r="F234" s="41" t="s">
        <v>296</v>
      </c>
      <c r="G234" s="22"/>
      <c r="H234" s="42"/>
      <c r="I234" s="42"/>
      <c r="J234" s="52"/>
      <c r="K234" s="42"/>
      <c r="L234" s="42"/>
      <c r="M234" s="42">
        <f t="shared" si="25"/>
        <v>1812.4</v>
      </c>
      <c r="N234" s="44"/>
      <c r="O234" s="17">
        <f t="shared" si="21"/>
        <v>1812.4</v>
      </c>
    </row>
    <row r="235" spans="1:15" ht="12.75">
      <c r="A235" s="16">
        <v>224</v>
      </c>
      <c r="B235" s="80" t="s">
        <v>283</v>
      </c>
      <c r="C235" s="16" t="s">
        <v>58</v>
      </c>
      <c r="D235" s="14">
        <v>0.41</v>
      </c>
      <c r="E235" s="52">
        <f t="shared" si="22"/>
        <v>2.5</v>
      </c>
      <c r="F235" s="41" t="s">
        <v>296</v>
      </c>
      <c r="G235" s="22"/>
      <c r="H235" s="42"/>
      <c r="I235" s="42"/>
      <c r="J235" s="52"/>
      <c r="K235" s="42"/>
      <c r="L235" s="42"/>
      <c r="M235" s="42">
        <f t="shared" si="25"/>
        <v>3715.5</v>
      </c>
      <c r="N235" s="44"/>
      <c r="O235" s="17">
        <f t="shared" si="21"/>
        <v>3715.5</v>
      </c>
    </row>
    <row r="236" spans="1:15" ht="12.75">
      <c r="A236" s="16">
        <v>225</v>
      </c>
      <c r="B236" s="80" t="s">
        <v>284</v>
      </c>
      <c r="C236" s="16" t="s">
        <v>58</v>
      </c>
      <c r="D236" s="14">
        <v>1.85</v>
      </c>
      <c r="E236" s="52">
        <f t="shared" si="22"/>
        <v>11.1</v>
      </c>
      <c r="F236" s="41" t="s">
        <v>296</v>
      </c>
      <c r="G236" s="22"/>
      <c r="H236" s="42"/>
      <c r="I236" s="42"/>
      <c r="J236" s="52"/>
      <c r="K236" s="42"/>
      <c r="L236" s="42"/>
      <c r="M236" s="42">
        <f t="shared" si="25"/>
        <v>16765.1</v>
      </c>
      <c r="N236" s="44"/>
      <c r="O236" s="17">
        <f t="shared" si="21"/>
        <v>16765.1</v>
      </c>
    </row>
    <row r="237" spans="1:15" ht="12.75">
      <c r="A237" s="16">
        <v>226</v>
      </c>
      <c r="B237" s="80" t="s">
        <v>285</v>
      </c>
      <c r="C237" s="16" t="s">
        <v>58</v>
      </c>
      <c r="D237" s="14">
        <v>0.635</v>
      </c>
      <c r="E237" s="52">
        <f t="shared" si="22"/>
        <v>3.8</v>
      </c>
      <c r="F237" s="41" t="s">
        <v>296</v>
      </c>
      <c r="G237" s="22"/>
      <c r="H237" s="42"/>
      <c r="I237" s="42"/>
      <c r="J237" s="52"/>
      <c r="K237" s="42"/>
      <c r="L237" s="42"/>
      <c r="M237" s="42">
        <f t="shared" si="25"/>
        <v>5754.5</v>
      </c>
      <c r="N237" s="44"/>
      <c r="O237" s="17">
        <f t="shared" si="21"/>
        <v>5754.5</v>
      </c>
    </row>
    <row r="238" spans="1:15" ht="12.75">
      <c r="A238" s="16">
        <v>227</v>
      </c>
      <c r="B238" s="80" t="s">
        <v>286</v>
      </c>
      <c r="C238" s="16" t="s">
        <v>58</v>
      </c>
      <c r="D238" s="14">
        <v>0.1</v>
      </c>
      <c r="E238" s="52">
        <f t="shared" si="22"/>
        <v>0.6</v>
      </c>
      <c r="F238" s="41" t="s">
        <v>296</v>
      </c>
      <c r="G238" s="22"/>
      <c r="H238" s="42"/>
      <c r="I238" s="42"/>
      <c r="J238" s="52"/>
      <c r="K238" s="42"/>
      <c r="L238" s="42"/>
      <c r="M238" s="42">
        <f t="shared" si="25"/>
        <v>906.2</v>
      </c>
      <c r="N238" s="44"/>
      <c r="O238" s="17">
        <f t="shared" si="21"/>
        <v>906.2</v>
      </c>
    </row>
    <row r="239" spans="1:15" ht="12.75">
      <c r="A239" s="16">
        <v>228</v>
      </c>
      <c r="B239" s="80" t="s">
        <v>295</v>
      </c>
      <c r="C239" s="16" t="s">
        <v>58</v>
      </c>
      <c r="D239" s="14">
        <v>0.1</v>
      </c>
      <c r="E239" s="52">
        <f t="shared" si="22"/>
        <v>0.6</v>
      </c>
      <c r="F239" s="41" t="s">
        <v>296</v>
      </c>
      <c r="G239" s="22"/>
      <c r="H239" s="42"/>
      <c r="I239" s="42"/>
      <c r="J239" s="52"/>
      <c r="K239" s="42"/>
      <c r="L239" s="42"/>
      <c r="M239" s="42">
        <f t="shared" si="25"/>
        <v>906.2</v>
      </c>
      <c r="N239" s="44"/>
      <c r="O239" s="17">
        <f t="shared" si="21"/>
        <v>906.2</v>
      </c>
    </row>
    <row r="240" spans="1:15" ht="12.75">
      <c r="A240" s="16">
        <v>229</v>
      </c>
      <c r="B240" s="80" t="s">
        <v>287</v>
      </c>
      <c r="C240" s="16" t="s">
        <v>58</v>
      </c>
      <c r="D240" s="14">
        <v>1.5</v>
      </c>
      <c r="E240" s="52">
        <f t="shared" si="22"/>
        <v>9</v>
      </c>
      <c r="F240" s="41" t="s">
        <v>296</v>
      </c>
      <c r="G240" s="22"/>
      <c r="H240" s="42"/>
      <c r="I240" s="42"/>
      <c r="J240" s="52"/>
      <c r="K240" s="42"/>
      <c r="L240" s="42"/>
      <c r="M240" s="42"/>
      <c r="N240" s="42">
        <f aca="true" t="shared" si="26" ref="N240:N247">6207*1.46*D240</f>
        <v>13593.3</v>
      </c>
      <c r="O240" s="17">
        <f t="shared" si="16"/>
        <v>13593.3</v>
      </c>
    </row>
    <row r="241" spans="1:15" ht="12.75">
      <c r="A241" s="16">
        <v>230</v>
      </c>
      <c r="B241" s="80" t="s">
        <v>288</v>
      </c>
      <c r="C241" s="16" t="s">
        <v>58</v>
      </c>
      <c r="D241" s="14">
        <v>0.12</v>
      </c>
      <c r="E241" s="52">
        <f t="shared" si="22"/>
        <v>0.7</v>
      </c>
      <c r="F241" s="41" t="s">
        <v>296</v>
      </c>
      <c r="G241" s="22"/>
      <c r="H241" s="42"/>
      <c r="I241" s="42"/>
      <c r="J241" s="52"/>
      <c r="K241" s="42"/>
      <c r="L241" s="42"/>
      <c r="M241" s="42"/>
      <c r="N241" s="42">
        <f t="shared" si="26"/>
        <v>1087.5</v>
      </c>
      <c r="O241" s="17">
        <f t="shared" si="16"/>
        <v>1087.5</v>
      </c>
    </row>
    <row r="242" spans="1:15" ht="12.75">
      <c r="A242" s="16">
        <v>231</v>
      </c>
      <c r="B242" s="80" t="s">
        <v>289</v>
      </c>
      <c r="C242" s="16" t="s">
        <v>58</v>
      </c>
      <c r="D242" s="14">
        <v>2.1</v>
      </c>
      <c r="E242" s="52">
        <f t="shared" si="22"/>
        <v>12.6</v>
      </c>
      <c r="F242" s="41" t="s">
        <v>296</v>
      </c>
      <c r="G242" s="22"/>
      <c r="H242" s="42"/>
      <c r="I242" s="42"/>
      <c r="J242" s="52"/>
      <c r="K242" s="42"/>
      <c r="L242" s="42"/>
      <c r="M242" s="42"/>
      <c r="N242" s="42">
        <f t="shared" si="26"/>
        <v>19030.7</v>
      </c>
      <c r="O242" s="17">
        <f t="shared" si="16"/>
        <v>19030.7</v>
      </c>
    </row>
    <row r="243" spans="1:15" ht="12.75">
      <c r="A243" s="16">
        <v>232</v>
      </c>
      <c r="B243" s="80" t="s">
        <v>290</v>
      </c>
      <c r="C243" s="16" t="s">
        <v>58</v>
      </c>
      <c r="D243" s="14">
        <v>0.548</v>
      </c>
      <c r="E243" s="52">
        <f t="shared" si="22"/>
        <v>3.3</v>
      </c>
      <c r="F243" s="41" t="s">
        <v>296</v>
      </c>
      <c r="G243" s="22"/>
      <c r="H243" s="42"/>
      <c r="I243" s="42"/>
      <c r="J243" s="52"/>
      <c r="K243" s="42"/>
      <c r="L243" s="42"/>
      <c r="M243" s="42"/>
      <c r="N243" s="42">
        <f t="shared" si="26"/>
        <v>4966.1</v>
      </c>
      <c r="O243" s="17">
        <f t="shared" si="16"/>
        <v>4966.1</v>
      </c>
    </row>
    <row r="244" spans="1:15" ht="12.75">
      <c r="A244" s="16">
        <v>233</v>
      </c>
      <c r="B244" s="80" t="s">
        <v>291</v>
      </c>
      <c r="C244" s="16" t="s">
        <v>58</v>
      </c>
      <c r="D244" s="14">
        <v>0.585</v>
      </c>
      <c r="E244" s="52">
        <f t="shared" si="22"/>
        <v>3.5</v>
      </c>
      <c r="F244" s="41" t="s">
        <v>296</v>
      </c>
      <c r="G244" s="22"/>
      <c r="H244" s="42"/>
      <c r="I244" s="42"/>
      <c r="J244" s="52"/>
      <c r="K244" s="42"/>
      <c r="L244" s="42"/>
      <c r="M244" s="42"/>
      <c r="N244" s="42">
        <f t="shared" si="26"/>
        <v>5301.4</v>
      </c>
      <c r="O244" s="17">
        <f t="shared" si="16"/>
        <v>5301.4</v>
      </c>
    </row>
    <row r="245" spans="1:15" ht="12.75">
      <c r="A245" s="16">
        <v>234</v>
      </c>
      <c r="B245" s="80" t="s">
        <v>292</v>
      </c>
      <c r="C245" s="16" t="s">
        <v>58</v>
      </c>
      <c r="D245" s="14">
        <v>0.374</v>
      </c>
      <c r="E245" s="52">
        <f t="shared" si="22"/>
        <v>2.2</v>
      </c>
      <c r="F245" s="41" t="s">
        <v>296</v>
      </c>
      <c r="G245" s="22"/>
      <c r="H245" s="42"/>
      <c r="I245" s="42"/>
      <c r="J245" s="52"/>
      <c r="K245" s="42"/>
      <c r="L245" s="42"/>
      <c r="M245" s="42"/>
      <c r="N245" s="42">
        <f t="shared" si="26"/>
        <v>3389.3</v>
      </c>
      <c r="O245" s="17">
        <f t="shared" si="16"/>
        <v>3389.3</v>
      </c>
    </row>
    <row r="246" spans="1:15" ht="25.5">
      <c r="A246" s="16">
        <v>235</v>
      </c>
      <c r="B246" s="80" t="s">
        <v>293</v>
      </c>
      <c r="C246" s="16" t="s">
        <v>58</v>
      </c>
      <c r="D246" s="14">
        <v>0.305</v>
      </c>
      <c r="E246" s="52">
        <f t="shared" si="22"/>
        <v>1.8</v>
      </c>
      <c r="F246" s="41" t="s">
        <v>296</v>
      </c>
      <c r="G246" s="22"/>
      <c r="H246" s="42"/>
      <c r="I246" s="42"/>
      <c r="J246" s="52"/>
      <c r="K246" s="42"/>
      <c r="L246" s="42"/>
      <c r="M246" s="42"/>
      <c r="N246" s="42">
        <f t="shared" si="26"/>
        <v>2764</v>
      </c>
      <c r="O246" s="17">
        <f t="shared" si="16"/>
        <v>2764</v>
      </c>
    </row>
    <row r="247" spans="1:15" ht="12.75">
      <c r="A247" s="16">
        <v>236</v>
      </c>
      <c r="B247" s="80" t="s">
        <v>294</v>
      </c>
      <c r="C247" s="16" t="s">
        <v>58</v>
      </c>
      <c r="D247" s="56">
        <v>0.464</v>
      </c>
      <c r="E247" s="52">
        <f t="shared" si="22"/>
        <v>2.8</v>
      </c>
      <c r="F247" s="41" t="s">
        <v>296</v>
      </c>
      <c r="G247" s="22"/>
      <c r="H247" s="42"/>
      <c r="I247" s="42"/>
      <c r="J247" s="52"/>
      <c r="K247" s="42"/>
      <c r="L247" s="42"/>
      <c r="M247" s="42"/>
      <c r="N247" s="42">
        <f t="shared" si="26"/>
        <v>4204.9</v>
      </c>
      <c r="O247" s="17">
        <f t="shared" si="16"/>
        <v>4204.9</v>
      </c>
    </row>
    <row r="248" spans="1:15" ht="76.5">
      <c r="A248" s="21" t="s">
        <v>65</v>
      </c>
      <c r="B248" s="82" t="s">
        <v>66</v>
      </c>
      <c r="C248" s="15" t="s">
        <v>42</v>
      </c>
      <c r="D248" s="15" t="s">
        <v>42</v>
      </c>
      <c r="E248" s="70" t="s">
        <v>42</v>
      </c>
      <c r="F248" s="15" t="s">
        <v>42</v>
      </c>
      <c r="G248" s="23">
        <f>(G10+G63)*10%</f>
        <v>104554.6</v>
      </c>
      <c r="H248" s="23">
        <f aca="true" t="shared" si="27" ref="H248:N248">(H10+H63)*10%</f>
        <v>149549.6</v>
      </c>
      <c r="I248" s="23">
        <f t="shared" si="27"/>
        <v>178679</v>
      </c>
      <c r="J248" s="55">
        <f t="shared" si="27"/>
        <v>32622.3</v>
      </c>
      <c r="K248" s="23">
        <f t="shared" si="27"/>
        <v>42171.4</v>
      </c>
      <c r="L248" s="23">
        <f t="shared" si="27"/>
        <v>29437.7</v>
      </c>
      <c r="M248" s="23">
        <f t="shared" si="27"/>
        <v>17555.1</v>
      </c>
      <c r="N248" s="23">
        <f t="shared" si="27"/>
        <v>41805.5</v>
      </c>
      <c r="O248" s="23">
        <f>SUM(G248:N248)</f>
        <v>596375.2</v>
      </c>
    </row>
    <row r="250" ht="16.5" customHeight="1"/>
  </sheetData>
  <sheetProtection/>
  <mergeCells count="9">
    <mergeCell ref="P16:W16"/>
    <mergeCell ref="P12:W12"/>
    <mergeCell ref="P8:X8"/>
    <mergeCell ref="I1:O1"/>
    <mergeCell ref="A3:N3"/>
    <mergeCell ref="A4:N4"/>
    <mergeCell ref="D6:E6"/>
    <mergeCell ref="H6:O6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4">
      <selection activeCell="G24" sqref="G24"/>
    </sheetView>
  </sheetViews>
  <sheetFormatPr defaultColWidth="9.00390625" defaultRowHeight="12.75"/>
  <cols>
    <col min="1" max="1" width="5.75390625" style="65" customWidth="1"/>
    <col min="2" max="2" width="46.375" style="65" customWidth="1"/>
    <col min="3" max="3" width="17.625" style="65" customWidth="1"/>
    <col min="4" max="4" width="19.875" style="65" customWidth="1"/>
    <col min="5" max="5" width="15.375" style="65" customWidth="1"/>
    <col min="6" max="6" width="16.00390625" style="65" customWidth="1"/>
    <col min="7" max="7" width="11.75390625" style="65" customWidth="1"/>
    <col min="8" max="16384" width="9.125" style="65" customWidth="1"/>
  </cols>
  <sheetData>
    <row r="1" ht="12.75">
      <c r="F1" s="57" t="s">
        <v>27</v>
      </c>
    </row>
    <row r="2" ht="12.75">
      <c r="F2" s="57" t="s">
        <v>0</v>
      </c>
    </row>
    <row r="3" ht="12.75">
      <c r="F3" s="57" t="s">
        <v>30</v>
      </c>
    </row>
    <row r="4" ht="12.75">
      <c r="F4" s="57" t="s">
        <v>1</v>
      </c>
    </row>
    <row r="5" ht="12.75">
      <c r="F5" s="54" t="s">
        <v>2</v>
      </c>
    </row>
    <row r="6" ht="12.75">
      <c r="F6" s="54"/>
    </row>
    <row r="7" spans="1:6" ht="15.75">
      <c r="A7" s="100" t="s">
        <v>18</v>
      </c>
      <c r="B7" s="100"/>
      <c r="C7" s="100"/>
      <c r="D7" s="100"/>
      <c r="E7" s="100"/>
      <c r="F7" s="100"/>
    </row>
    <row r="8" spans="1:6" ht="15.75">
      <c r="A8" s="100" t="s">
        <v>26</v>
      </c>
      <c r="B8" s="100"/>
      <c r="C8" s="100"/>
      <c r="D8" s="100"/>
      <c r="E8" s="100"/>
      <c r="F8" s="100"/>
    </row>
    <row r="10" spans="1:6" s="54" customFormat="1" ht="16.5" customHeight="1">
      <c r="A10" s="104" t="s">
        <v>19</v>
      </c>
      <c r="B10" s="105" t="s">
        <v>4</v>
      </c>
      <c r="C10" s="105" t="s">
        <v>5</v>
      </c>
      <c r="D10" s="101" t="s">
        <v>9</v>
      </c>
      <c r="E10" s="102"/>
      <c r="F10" s="103"/>
    </row>
    <row r="11" spans="1:6" s="54" customFormat="1" ht="55.5" customHeight="1">
      <c r="A11" s="104"/>
      <c r="B11" s="106"/>
      <c r="C11" s="106"/>
      <c r="D11" s="66" t="s">
        <v>6</v>
      </c>
      <c r="E11" s="66" t="s">
        <v>7</v>
      </c>
      <c r="F11" s="66" t="s">
        <v>8</v>
      </c>
    </row>
    <row r="12" spans="1:6" s="54" customFormat="1" ht="12.75">
      <c r="A12" s="96"/>
      <c r="B12" s="66" t="s">
        <v>69</v>
      </c>
      <c r="C12" s="36">
        <f>SUM(C13:C15)</f>
        <v>6560127.2</v>
      </c>
      <c r="D12" s="36">
        <f>SUM(C12*0.95)</f>
        <v>6232120.8</v>
      </c>
      <c r="E12" s="36">
        <f>SUM(C12-D12)</f>
        <v>328006.4</v>
      </c>
      <c r="F12" s="60"/>
    </row>
    <row r="13" spans="1:7" s="54" customFormat="1" ht="12.75">
      <c r="A13" s="97"/>
      <c r="B13" s="58" t="s">
        <v>70</v>
      </c>
      <c r="C13" s="36">
        <f>SUM(C17,C21,C25,C29,C33,C37,C41,C45)</f>
        <v>4034023.4</v>
      </c>
      <c r="D13" s="60">
        <f>SUM(C13*0.95)</f>
        <v>3832322.2</v>
      </c>
      <c r="E13" s="60">
        <f>SUM(C13-D13)</f>
        <v>201701.2</v>
      </c>
      <c r="F13" s="60"/>
      <c r="G13" s="67"/>
    </row>
    <row r="14" spans="1:7" s="54" customFormat="1" ht="12.75">
      <c r="A14" s="97"/>
      <c r="B14" s="58" t="s">
        <v>67</v>
      </c>
      <c r="C14" s="36">
        <f>SUM(C18,C22,C26,C30,C34,C38,C42,C46)</f>
        <v>467821</v>
      </c>
      <c r="D14" s="60">
        <f>SUM(C14*0.95)</f>
        <v>444430</v>
      </c>
      <c r="E14" s="60">
        <f>SUM(C14-D14)</f>
        <v>23391</v>
      </c>
      <c r="F14" s="60"/>
      <c r="G14" s="67"/>
    </row>
    <row r="15" spans="1:7" s="54" customFormat="1" ht="12.75">
      <c r="A15" s="97"/>
      <c r="B15" s="58" t="s">
        <v>68</v>
      </c>
      <c r="C15" s="36">
        <f>SUM(C19,C23,C27,C31,C35,C39,C43,C47)</f>
        <v>2058282.8</v>
      </c>
      <c r="D15" s="60">
        <f>SUM(C15*0.95)</f>
        <v>1955368.7</v>
      </c>
      <c r="E15" s="60">
        <f>SUM(C15-D15)</f>
        <v>102914.1</v>
      </c>
      <c r="F15" s="60"/>
      <c r="G15" s="67"/>
    </row>
    <row r="16" spans="1:6" s="54" customFormat="1" ht="12.75">
      <c r="A16" s="97"/>
      <c r="B16" s="59" t="s">
        <v>10</v>
      </c>
      <c r="C16" s="36">
        <f>SUM(C17:C19)</f>
        <v>1150100.2</v>
      </c>
      <c r="D16" s="60">
        <f aca="true" t="shared" si="0" ref="D16:D47">SUM(C16*0.95)</f>
        <v>1092595.2</v>
      </c>
      <c r="E16" s="60">
        <f aca="true" t="shared" si="1" ref="E16:E47">SUM(C16-D16)</f>
        <v>57505</v>
      </c>
      <c r="F16" s="60"/>
    </row>
    <row r="17" spans="1:6" s="54" customFormat="1" ht="12.75">
      <c r="A17" s="97"/>
      <c r="B17" s="61" t="s">
        <v>70</v>
      </c>
      <c r="C17" s="36">
        <v>699169.9</v>
      </c>
      <c r="D17" s="60">
        <f t="shared" si="0"/>
        <v>664211.4</v>
      </c>
      <c r="E17" s="60">
        <f t="shared" si="1"/>
        <v>34958.5</v>
      </c>
      <c r="F17" s="60"/>
    </row>
    <row r="18" spans="1:6" s="54" customFormat="1" ht="12.75">
      <c r="A18" s="97"/>
      <c r="B18" s="61" t="s">
        <v>67</v>
      </c>
      <c r="C18" s="36">
        <v>128227</v>
      </c>
      <c r="D18" s="60">
        <f t="shared" si="0"/>
        <v>121815.7</v>
      </c>
      <c r="E18" s="60">
        <f t="shared" si="1"/>
        <v>6411.3</v>
      </c>
      <c r="F18" s="60"/>
    </row>
    <row r="19" spans="1:6" s="54" customFormat="1" ht="12.75">
      <c r="A19" s="97"/>
      <c r="B19" s="61" t="s">
        <v>68</v>
      </c>
      <c r="C19" s="36">
        <f>SUM('Прил.1'!G63*0.1+'Прил.1'!G63)</f>
        <v>322703.3</v>
      </c>
      <c r="D19" s="60">
        <f t="shared" si="0"/>
        <v>306568.1</v>
      </c>
      <c r="E19" s="60">
        <f t="shared" si="1"/>
        <v>16135.2</v>
      </c>
      <c r="F19" s="60"/>
    </row>
    <row r="20" spans="1:6" s="54" customFormat="1" ht="12.75">
      <c r="A20" s="97"/>
      <c r="B20" s="59" t="s">
        <v>11</v>
      </c>
      <c r="C20" s="36">
        <f>SUM(C21:C23)</f>
        <v>1645045.7</v>
      </c>
      <c r="D20" s="60">
        <f t="shared" si="0"/>
        <v>1562793.4</v>
      </c>
      <c r="E20" s="60">
        <f t="shared" si="1"/>
        <v>82252.3</v>
      </c>
      <c r="F20" s="60"/>
    </row>
    <row r="21" spans="1:6" s="54" customFormat="1" ht="12.75">
      <c r="A21" s="97"/>
      <c r="B21" s="61" t="s">
        <v>70</v>
      </c>
      <c r="C21" s="36">
        <v>1247647.5</v>
      </c>
      <c r="D21" s="60">
        <f t="shared" si="0"/>
        <v>1185265.1</v>
      </c>
      <c r="E21" s="60">
        <f t="shared" si="1"/>
        <v>62382.4</v>
      </c>
      <c r="F21" s="60"/>
    </row>
    <row r="22" spans="1:6" s="54" customFormat="1" ht="12.75">
      <c r="A22" s="97"/>
      <c r="B22" s="61" t="s">
        <v>67</v>
      </c>
      <c r="C22" s="36">
        <v>61297.5</v>
      </c>
      <c r="D22" s="60">
        <f t="shared" si="0"/>
        <v>58232.6</v>
      </c>
      <c r="E22" s="60">
        <f t="shared" si="1"/>
        <v>3064.9</v>
      </c>
      <c r="F22" s="60"/>
    </row>
    <row r="23" spans="1:6" s="54" customFormat="1" ht="12.75">
      <c r="A23" s="97"/>
      <c r="B23" s="61" t="s">
        <v>68</v>
      </c>
      <c r="C23" s="36">
        <f>SUM('Прил.1'!H63*0.1+'Прил.1'!H63)</f>
        <v>336100.7</v>
      </c>
      <c r="D23" s="60">
        <f t="shared" si="0"/>
        <v>319295.7</v>
      </c>
      <c r="E23" s="60">
        <f t="shared" si="1"/>
        <v>16805</v>
      </c>
      <c r="F23" s="60"/>
    </row>
    <row r="24" spans="1:6" s="54" customFormat="1" ht="12.75">
      <c r="A24" s="97"/>
      <c r="B24" s="59" t="s">
        <v>12</v>
      </c>
      <c r="C24" s="37">
        <f>SUM(C25:C27)</f>
        <v>1965469.3</v>
      </c>
      <c r="D24" s="60">
        <f t="shared" si="0"/>
        <v>1867195.8</v>
      </c>
      <c r="E24" s="60">
        <f t="shared" si="1"/>
        <v>98273.5</v>
      </c>
      <c r="F24" s="62"/>
    </row>
    <row r="25" spans="1:6" s="54" customFormat="1" ht="12.75">
      <c r="A25" s="97"/>
      <c r="B25" s="61" t="s">
        <v>70</v>
      </c>
      <c r="C25" s="37">
        <v>1744930</v>
      </c>
      <c r="D25" s="60">
        <f t="shared" si="0"/>
        <v>1657683.5</v>
      </c>
      <c r="E25" s="60">
        <f t="shared" si="1"/>
        <v>87246.5</v>
      </c>
      <c r="F25" s="62"/>
    </row>
    <row r="26" spans="1:6" s="54" customFormat="1" ht="12.75">
      <c r="A26" s="97"/>
      <c r="B26" s="61" t="s">
        <v>67</v>
      </c>
      <c r="C26" s="37">
        <v>11192.5</v>
      </c>
      <c r="D26" s="60">
        <f t="shared" si="0"/>
        <v>10632.9</v>
      </c>
      <c r="E26" s="60">
        <f t="shared" si="1"/>
        <v>559.6</v>
      </c>
      <c r="F26" s="62"/>
    </row>
    <row r="27" spans="1:6" s="54" customFormat="1" ht="12.75">
      <c r="A27" s="97"/>
      <c r="B27" s="61" t="s">
        <v>68</v>
      </c>
      <c r="C27" s="37">
        <f>SUM('Прил.1'!I63*0.1+'Прил.1'!I63)</f>
        <v>209346.8</v>
      </c>
      <c r="D27" s="60">
        <f t="shared" si="0"/>
        <v>198879.5</v>
      </c>
      <c r="E27" s="60">
        <f t="shared" si="1"/>
        <v>10467.3</v>
      </c>
      <c r="F27" s="62"/>
    </row>
    <row r="28" spans="1:6" s="54" customFormat="1" ht="12.75">
      <c r="A28" s="97"/>
      <c r="B28" s="59" t="s">
        <v>13</v>
      </c>
      <c r="C28" s="37">
        <f>SUM(C29:C31)</f>
        <v>358845.2</v>
      </c>
      <c r="D28" s="60">
        <f t="shared" si="0"/>
        <v>340902.9</v>
      </c>
      <c r="E28" s="60">
        <f t="shared" si="1"/>
        <v>17942.3</v>
      </c>
      <c r="F28" s="62"/>
    </row>
    <row r="29" spans="1:6" s="54" customFormat="1" ht="12.75">
      <c r="A29" s="97"/>
      <c r="B29" s="61" t="s">
        <v>70</v>
      </c>
      <c r="C29" s="37">
        <v>65120</v>
      </c>
      <c r="D29" s="60">
        <f t="shared" si="0"/>
        <v>61864</v>
      </c>
      <c r="E29" s="60">
        <f t="shared" si="1"/>
        <v>3256</v>
      </c>
      <c r="F29" s="62"/>
    </row>
    <row r="30" spans="1:6" s="54" customFormat="1" ht="12.75">
      <c r="A30" s="97"/>
      <c r="B30" s="61" t="s">
        <v>67</v>
      </c>
      <c r="C30" s="37">
        <v>66442.8</v>
      </c>
      <c r="D30" s="60">
        <f t="shared" si="0"/>
        <v>63120.7</v>
      </c>
      <c r="E30" s="60">
        <f t="shared" si="1"/>
        <v>3322.1</v>
      </c>
      <c r="F30" s="62"/>
    </row>
    <row r="31" spans="1:6" s="54" customFormat="1" ht="12.75">
      <c r="A31" s="97"/>
      <c r="B31" s="61" t="s">
        <v>68</v>
      </c>
      <c r="C31" s="37">
        <f>SUM('Прил.1'!J63*0.1+'Прил.1'!J63)</f>
        <v>227282.4</v>
      </c>
      <c r="D31" s="60">
        <f t="shared" si="0"/>
        <v>215918.3</v>
      </c>
      <c r="E31" s="60">
        <f t="shared" si="1"/>
        <v>11364.1</v>
      </c>
      <c r="F31" s="62"/>
    </row>
    <row r="32" spans="1:6" s="54" customFormat="1" ht="12.75">
      <c r="A32" s="97"/>
      <c r="B32" s="59" t="s">
        <v>14</v>
      </c>
      <c r="C32" s="37">
        <f>SUM(C33:C35)</f>
        <v>463885.6</v>
      </c>
      <c r="D32" s="60">
        <f t="shared" si="0"/>
        <v>440691.3</v>
      </c>
      <c r="E32" s="60">
        <f t="shared" si="1"/>
        <v>23194.3</v>
      </c>
      <c r="F32" s="62"/>
    </row>
    <row r="33" spans="1:6" s="54" customFormat="1" ht="12.75">
      <c r="A33" s="97"/>
      <c r="B33" s="61" t="s">
        <v>70</v>
      </c>
      <c r="C33" s="37">
        <v>22385</v>
      </c>
      <c r="D33" s="60">
        <f t="shared" si="0"/>
        <v>21265.8</v>
      </c>
      <c r="E33" s="60">
        <f t="shared" si="1"/>
        <v>1119.2</v>
      </c>
      <c r="F33" s="62"/>
    </row>
    <row r="34" spans="1:6" s="54" customFormat="1" ht="12.75">
      <c r="A34" s="97"/>
      <c r="B34" s="61" t="s">
        <v>67</v>
      </c>
      <c r="C34" s="37">
        <v>14245</v>
      </c>
      <c r="D34" s="60">
        <f t="shared" si="0"/>
        <v>13532.8</v>
      </c>
      <c r="E34" s="60">
        <f t="shared" si="1"/>
        <v>712.2</v>
      </c>
      <c r="F34" s="62"/>
    </row>
    <row r="35" spans="1:6" s="54" customFormat="1" ht="12.75">
      <c r="A35" s="97"/>
      <c r="B35" s="61" t="s">
        <v>68</v>
      </c>
      <c r="C35" s="37">
        <f>SUM('Прил.1'!K63*0.1+'Прил.1'!K63)</f>
        <v>427255.6</v>
      </c>
      <c r="D35" s="60">
        <f t="shared" si="0"/>
        <v>405892.8</v>
      </c>
      <c r="E35" s="60">
        <f t="shared" si="1"/>
        <v>21362.8</v>
      </c>
      <c r="F35" s="62"/>
    </row>
    <row r="36" spans="1:6" s="54" customFormat="1" ht="12.75">
      <c r="A36" s="97"/>
      <c r="B36" s="59" t="s">
        <v>15</v>
      </c>
      <c r="C36" s="37">
        <f>SUM(C37:C39)</f>
        <v>323814.9</v>
      </c>
      <c r="D36" s="60">
        <f t="shared" si="0"/>
        <v>307624.2</v>
      </c>
      <c r="E36" s="60">
        <f t="shared" si="1"/>
        <v>16190.7</v>
      </c>
      <c r="F36" s="62"/>
    </row>
    <row r="37" spans="1:6" s="54" customFormat="1" ht="12.75">
      <c r="A37" s="97"/>
      <c r="B37" s="61" t="s">
        <v>70</v>
      </c>
      <c r="C37" s="37">
        <v>44473</v>
      </c>
      <c r="D37" s="60">
        <f t="shared" si="0"/>
        <v>42249.4</v>
      </c>
      <c r="E37" s="60">
        <f t="shared" si="1"/>
        <v>2223.6</v>
      </c>
      <c r="F37" s="62"/>
    </row>
    <row r="38" spans="1:6" s="54" customFormat="1" ht="12.75">
      <c r="A38" s="97"/>
      <c r="B38" s="61" t="s">
        <v>67</v>
      </c>
      <c r="C38" s="37">
        <v>139316.1</v>
      </c>
      <c r="D38" s="60">
        <f t="shared" si="0"/>
        <v>132350.3</v>
      </c>
      <c r="E38" s="60">
        <f t="shared" si="1"/>
        <v>6965.8</v>
      </c>
      <c r="F38" s="62"/>
    </row>
    <row r="39" spans="1:6" s="54" customFormat="1" ht="12.75">
      <c r="A39" s="97"/>
      <c r="B39" s="61" t="s">
        <v>68</v>
      </c>
      <c r="C39" s="37">
        <f>SUM('Прил.1'!L63*0.1+'Прил.1'!L63)</f>
        <v>140025.8</v>
      </c>
      <c r="D39" s="60">
        <f t="shared" si="0"/>
        <v>133024.5</v>
      </c>
      <c r="E39" s="60">
        <f t="shared" si="1"/>
        <v>7001.3</v>
      </c>
      <c r="F39" s="62"/>
    </row>
    <row r="40" spans="1:6" s="54" customFormat="1" ht="12.75">
      <c r="A40" s="97"/>
      <c r="B40" s="59" t="s">
        <v>16</v>
      </c>
      <c r="C40" s="37">
        <f>SUM(C41:C43)</f>
        <v>193105.9</v>
      </c>
      <c r="D40" s="60">
        <f t="shared" si="0"/>
        <v>183450.6</v>
      </c>
      <c r="E40" s="60">
        <f t="shared" si="1"/>
        <v>9655.3</v>
      </c>
      <c r="F40" s="62"/>
    </row>
    <row r="41" spans="1:6" s="54" customFormat="1" ht="12.75">
      <c r="A41" s="97"/>
      <c r="B41" s="61" t="s">
        <v>70</v>
      </c>
      <c r="C41" s="37">
        <v>69190</v>
      </c>
      <c r="D41" s="60">
        <f t="shared" si="0"/>
        <v>65730.5</v>
      </c>
      <c r="E41" s="60">
        <f t="shared" si="1"/>
        <v>3459.5</v>
      </c>
      <c r="F41" s="62"/>
    </row>
    <row r="42" spans="1:6" s="54" customFormat="1" ht="12.75">
      <c r="A42" s="97"/>
      <c r="B42" s="61" t="s">
        <v>67</v>
      </c>
      <c r="C42" s="37">
        <v>13115.6</v>
      </c>
      <c r="D42" s="60">
        <f t="shared" si="0"/>
        <v>12459.8</v>
      </c>
      <c r="E42" s="60">
        <f t="shared" si="1"/>
        <v>655.8</v>
      </c>
      <c r="F42" s="62"/>
    </row>
    <row r="43" spans="1:6" s="54" customFormat="1" ht="12.75">
      <c r="A43" s="97"/>
      <c r="B43" s="61" t="s">
        <v>68</v>
      </c>
      <c r="C43" s="37">
        <f>SUM('Прил.1'!M63*0.1+'Прил.1'!M63)</f>
        <v>110800.3</v>
      </c>
      <c r="D43" s="60">
        <f t="shared" si="0"/>
        <v>105260.3</v>
      </c>
      <c r="E43" s="60">
        <f t="shared" si="1"/>
        <v>5540</v>
      </c>
      <c r="F43" s="62"/>
    </row>
    <row r="44" spans="1:6" s="54" customFormat="1" ht="12.75">
      <c r="A44" s="97"/>
      <c r="B44" s="59" t="s">
        <v>17</v>
      </c>
      <c r="C44" s="37">
        <f>SUM(C45:C47)</f>
        <v>459860.4</v>
      </c>
      <c r="D44" s="60">
        <f t="shared" si="0"/>
        <v>436867.4</v>
      </c>
      <c r="E44" s="60">
        <f t="shared" si="1"/>
        <v>22993</v>
      </c>
      <c r="F44" s="62"/>
    </row>
    <row r="45" spans="1:6" s="54" customFormat="1" ht="12.75">
      <c r="A45" s="98"/>
      <c r="B45" s="61" t="s">
        <v>70</v>
      </c>
      <c r="C45" s="37">
        <v>141108</v>
      </c>
      <c r="D45" s="60">
        <f t="shared" si="0"/>
        <v>134052.6</v>
      </c>
      <c r="E45" s="60">
        <f t="shared" si="1"/>
        <v>7055.4</v>
      </c>
      <c r="F45" s="62"/>
    </row>
    <row r="46" spans="1:6" s="54" customFormat="1" ht="12.75">
      <c r="A46" s="98"/>
      <c r="B46" s="61" t="s">
        <v>67</v>
      </c>
      <c r="C46" s="37">
        <v>33984.5</v>
      </c>
      <c r="D46" s="60">
        <f t="shared" si="0"/>
        <v>32285.3</v>
      </c>
      <c r="E46" s="60">
        <f t="shared" si="1"/>
        <v>1699.2</v>
      </c>
      <c r="F46" s="62"/>
    </row>
    <row r="47" spans="1:6" ht="13.5" customHeight="1">
      <c r="A47" s="99"/>
      <c r="B47" s="63" t="s">
        <v>68</v>
      </c>
      <c r="C47" s="37">
        <f>SUM('Прил.1'!N63*0.1+'Прил.1'!N63)</f>
        <v>284767.9</v>
      </c>
      <c r="D47" s="60">
        <f t="shared" si="0"/>
        <v>270529.5</v>
      </c>
      <c r="E47" s="60">
        <f t="shared" si="1"/>
        <v>14238.4</v>
      </c>
      <c r="F47" s="64"/>
    </row>
  </sheetData>
  <sheetProtection/>
  <mergeCells count="7">
    <mergeCell ref="A12:A47"/>
    <mergeCell ref="A7:F7"/>
    <mergeCell ref="A8:F8"/>
    <mergeCell ref="D10:F10"/>
    <mergeCell ref="A10:A11"/>
    <mergeCell ref="B10:B11"/>
    <mergeCell ref="C10:C11"/>
  </mergeCells>
  <printOptions/>
  <pageMargins left="0.7874015748031497" right="0.7874015748031497" top="0.9921259842519685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C15" sqref="C15"/>
    </sheetView>
  </sheetViews>
  <sheetFormatPr defaultColWidth="9.00390625" defaultRowHeight="12.75"/>
  <cols>
    <col min="2" max="2" width="31.00390625" style="0" customWidth="1"/>
    <col min="3" max="3" width="14.875" style="0" customWidth="1"/>
    <col min="4" max="4" width="10.625" style="0" customWidth="1"/>
    <col min="11" max="11" width="10.375" style="0" customWidth="1"/>
    <col min="12" max="14" width="9.125" style="0" hidden="1" customWidth="1"/>
    <col min="15" max="15" width="0" style="0" hidden="1" customWidth="1"/>
  </cols>
  <sheetData>
    <row r="1" spans="7:11" ht="12.75">
      <c r="G1" s="1"/>
      <c r="H1" s="1"/>
      <c r="I1" s="1"/>
      <c r="J1" s="109" t="s">
        <v>3</v>
      </c>
      <c r="K1" s="109"/>
    </row>
    <row r="2" spans="7:11" ht="12.75">
      <c r="G2" s="1"/>
      <c r="H2" s="1"/>
      <c r="I2" s="109" t="s">
        <v>0</v>
      </c>
      <c r="J2" s="109"/>
      <c r="K2" s="109"/>
    </row>
    <row r="3" spans="7:11" ht="12.75">
      <c r="G3" s="110" t="s">
        <v>29</v>
      </c>
      <c r="H3" s="110"/>
      <c r="I3" s="110"/>
      <c r="J3" s="110"/>
      <c r="K3" s="110"/>
    </row>
    <row r="4" spans="7:11" ht="12.75">
      <c r="G4" s="109" t="s">
        <v>1</v>
      </c>
      <c r="H4" s="109"/>
      <c r="I4" s="109"/>
      <c r="J4" s="109"/>
      <c r="K4" s="109"/>
    </row>
    <row r="5" spans="7:11" ht="12.75">
      <c r="G5" s="1"/>
      <c r="H5" s="1"/>
      <c r="I5" s="1"/>
      <c r="J5" s="109" t="s">
        <v>2</v>
      </c>
      <c r="K5" s="109"/>
    </row>
    <row r="7" spans="2:11" ht="18.75">
      <c r="B7" s="113" t="s">
        <v>28</v>
      </c>
      <c r="C7" s="113"/>
      <c r="D7" s="113"/>
      <c r="E7" s="113"/>
      <c r="F7" s="113"/>
      <c r="G7" s="113"/>
      <c r="H7" s="113"/>
      <c r="I7" s="113"/>
      <c r="J7" s="113"/>
      <c r="K7" s="113"/>
    </row>
    <row r="9" ht="12.75">
      <c r="H9" s="3"/>
    </row>
    <row r="10" spans="1:11" ht="18" customHeight="1">
      <c r="A10" s="107" t="s">
        <v>19</v>
      </c>
      <c r="B10" s="112" t="s">
        <v>21</v>
      </c>
      <c r="C10" s="112" t="s">
        <v>24</v>
      </c>
      <c r="D10" s="112" t="s">
        <v>20</v>
      </c>
      <c r="E10" s="112"/>
      <c r="F10" s="112"/>
      <c r="G10" s="112"/>
      <c r="H10" s="112"/>
      <c r="I10" s="112"/>
      <c r="J10" s="112"/>
      <c r="K10" s="112"/>
    </row>
    <row r="11" spans="1:11" ht="81.75" customHeight="1">
      <c r="A11" s="108"/>
      <c r="B11" s="112"/>
      <c r="C11" s="112"/>
      <c r="D11" s="85">
        <v>2013</v>
      </c>
      <c r="E11" s="85">
        <v>2014</v>
      </c>
      <c r="F11" s="85">
        <v>2015</v>
      </c>
      <c r="G11" s="85">
        <v>2016</v>
      </c>
      <c r="H11" s="85">
        <v>2017</v>
      </c>
      <c r="I11" s="85">
        <v>2018</v>
      </c>
      <c r="J11" s="85">
        <v>2019</v>
      </c>
      <c r="K11" s="85">
        <v>2020</v>
      </c>
    </row>
    <row r="12" spans="1:11" ht="75">
      <c r="A12" s="2">
        <v>1</v>
      </c>
      <c r="B12" s="11" t="s">
        <v>298</v>
      </c>
      <c r="C12" s="12">
        <v>115.2</v>
      </c>
      <c r="D12" s="45">
        <v>471.1</v>
      </c>
      <c r="E12" s="46">
        <v>259.4</v>
      </c>
      <c r="F12" s="46">
        <v>245.3</v>
      </c>
      <c r="G12" s="46">
        <v>257.1</v>
      </c>
      <c r="H12" s="46">
        <v>290.2</v>
      </c>
      <c r="I12" s="46">
        <v>322.6</v>
      </c>
      <c r="J12" s="46">
        <v>135.6</v>
      </c>
      <c r="K12" s="46">
        <v>273.6</v>
      </c>
    </row>
    <row r="13" spans="1:13" ht="120">
      <c r="A13" s="2">
        <v>2</v>
      </c>
      <c r="B13" s="11" t="s">
        <v>297</v>
      </c>
      <c r="C13" s="12">
        <f>SUM(C12/2083.7*100)</f>
        <v>5.5</v>
      </c>
      <c r="D13" s="12">
        <v>22.6</v>
      </c>
      <c r="E13" s="12">
        <v>12.4</v>
      </c>
      <c r="F13" s="12">
        <v>11.8</v>
      </c>
      <c r="G13" s="12">
        <v>12.3</v>
      </c>
      <c r="H13" s="12">
        <v>13.9</v>
      </c>
      <c r="I13" s="12">
        <v>15.5</v>
      </c>
      <c r="J13" s="12">
        <v>6.5</v>
      </c>
      <c r="K13" s="12">
        <v>13.1</v>
      </c>
      <c r="L13" s="4" t="s">
        <v>31</v>
      </c>
      <c r="M13" s="5">
        <f>115.2/2614.2*100</f>
        <v>4.4</v>
      </c>
    </row>
    <row r="14" spans="1:14" ht="120">
      <c r="A14" s="2">
        <v>3</v>
      </c>
      <c r="B14" s="11" t="s">
        <v>22</v>
      </c>
      <c r="C14" s="12">
        <f>SUM(40.1/229.3*100)</f>
        <v>17.5</v>
      </c>
      <c r="D14" s="12">
        <v>22.7</v>
      </c>
      <c r="E14" s="12">
        <v>24.1</v>
      </c>
      <c r="F14" s="12">
        <v>26.3</v>
      </c>
      <c r="G14" s="12">
        <v>27.7</v>
      </c>
      <c r="H14" s="12">
        <v>28.2</v>
      </c>
      <c r="I14" s="12">
        <v>29.1</v>
      </c>
      <c r="J14" s="12">
        <v>29.8</v>
      </c>
      <c r="K14" s="12">
        <v>32.3</v>
      </c>
      <c r="L14" s="5">
        <f>40.1/229.3*100</f>
        <v>17.5</v>
      </c>
      <c r="M14" s="5">
        <f>42.1/229.3*100</f>
        <v>18.4</v>
      </c>
      <c r="N14" t="s">
        <v>25</v>
      </c>
    </row>
    <row r="15" spans="1:12" ht="75">
      <c r="A15" s="2">
        <v>4</v>
      </c>
      <c r="B15" s="11" t="s">
        <v>23</v>
      </c>
      <c r="C15" s="12">
        <v>95</v>
      </c>
      <c r="D15" s="73">
        <v>95</v>
      </c>
      <c r="E15" s="73">
        <v>95</v>
      </c>
      <c r="F15" s="73">
        <v>95</v>
      </c>
      <c r="G15" s="73">
        <v>95</v>
      </c>
      <c r="H15" s="13">
        <v>95.3</v>
      </c>
      <c r="I15" s="13">
        <v>96.3</v>
      </c>
      <c r="J15" s="13">
        <v>97.3</v>
      </c>
      <c r="K15" s="13">
        <v>100</v>
      </c>
      <c r="L15" s="5">
        <f>217.82/229.3*100</f>
        <v>95</v>
      </c>
    </row>
    <row r="16" ht="12.75">
      <c r="B16" s="4"/>
    </row>
    <row r="17" spans="1:9" ht="15.75" customHeight="1">
      <c r="A17" s="111"/>
      <c r="B17" s="111"/>
      <c r="C17" s="111"/>
      <c r="D17" s="111"/>
      <c r="E17" s="111"/>
      <c r="F17" s="111"/>
      <c r="G17" s="111"/>
      <c r="H17" s="111"/>
      <c r="I17" s="111"/>
    </row>
    <row r="18" ht="12.75">
      <c r="B18" s="4"/>
    </row>
  </sheetData>
  <sheetProtection/>
  <mergeCells count="11">
    <mergeCell ref="A10:A11"/>
    <mergeCell ref="B10:B11"/>
    <mergeCell ref="C10:C11"/>
    <mergeCell ref="D10:K10"/>
    <mergeCell ref="A17:I17"/>
    <mergeCell ref="J1:K1"/>
    <mergeCell ref="I2:K2"/>
    <mergeCell ref="G3:K3"/>
    <mergeCell ref="G4:K4"/>
    <mergeCell ref="J5:K5"/>
    <mergeCell ref="B7:K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Писаренко М.Н.</cp:lastModifiedBy>
  <cp:lastPrinted>2012-10-26T10:16:41Z</cp:lastPrinted>
  <dcterms:created xsi:type="dcterms:W3CDTF">2012-07-24T10:32:55Z</dcterms:created>
  <dcterms:modified xsi:type="dcterms:W3CDTF">2012-10-26T10:32:23Z</dcterms:modified>
  <cp:category/>
  <cp:version/>
  <cp:contentType/>
  <cp:contentStatus/>
</cp:coreProperties>
</file>